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1. SÍNTESE ESTATISTICA\107. Julho 2022\"/>
    </mc:Choice>
  </mc:AlternateContent>
  <xr:revisionPtr revIDLastSave="0" documentId="13_ncr:1_{9FD9A84B-ADC7-4F14-902D-C9EECCA7D25E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'2'!$A$1:$AT$68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'3'!$A$1:$AT$68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57" i="89" l="1"/>
  <c r="AT57" i="89" s="1"/>
  <c r="AS35" i="89"/>
  <c r="AT35" i="89" s="1"/>
  <c r="AS13" i="89"/>
  <c r="AT13" i="89" s="1"/>
  <c r="AS57" i="88"/>
  <c r="AT57" i="88" s="1"/>
  <c r="AS35" i="88"/>
  <c r="AT35" i="88" s="1"/>
  <c r="AS13" i="88"/>
  <c r="AT13" i="88" s="1"/>
  <c r="N76" i="70"/>
  <c r="O76" i="70"/>
  <c r="P76" i="70" s="1"/>
  <c r="N77" i="70"/>
  <c r="O77" i="70"/>
  <c r="P77" i="70" s="1"/>
  <c r="L76" i="70"/>
  <c r="F76" i="70"/>
  <c r="N73" i="66"/>
  <c r="O73" i="66"/>
  <c r="P73" i="66" s="1"/>
  <c r="L73" i="66"/>
  <c r="F73" i="66"/>
  <c r="N25" i="66"/>
  <c r="O25" i="66"/>
  <c r="P25" i="66" s="1"/>
  <c r="N26" i="66"/>
  <c r="O26" i="66"/>
  <c r="P26" i="66" s="1"/>
  <c r="N27" i="66"/>
  <c r="O27" i="66"/>
  <c r="P27" i="66" s="1"/>
  <c r="O28" i="66"/>
  <c r="N29" i="66"/>
  <c r="O29" i="66"/>
  <c r="P29" i="66" s="1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D53" i="84"/>
  <c r="C53" i="84"/>
  <c r="S63" i="89"/>
  <c r="T63" i="89"/>
  <c r="U63" i="89"/>
  <c r="V63" i="89"/>
  <c r="W63" i="89"/>
  <c r="X63" i="89"/>
  <c r="Y63" i="89"/>
  <c r="Z63" i="89"/>
  <c r="AA63" i="89"/>
  <c r="AB63" i="89"/>
  <c r="AC63" i="89"/>
  <c r="AD63" i="89"/>
  <c r="R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B63" i="89"/>
  <c r="S41" i="89"/>
  <c r="T41" i="89"/>
  <c r="U41" i="89"/>
  <c r="V41" i="89"/>
  <c r="W41" i="89"/>
  <c r="X41" i="89"/>
  <c r="Y41" i="89"/>
  <c r="Z41" i="89"/>
  <c r="AA41" i="89"/>
  <c r="AB41" i="89"/>
  <c r="AC41" i="89"/>
  <c r="AD41" i="89"/>
  <c r="R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B41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R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B19" i="89"/>
  <c r="S63" i="88"/>
  <c r="T63" i="88"/>
  <c r="U63" i="88"/>
  <c r="V63" i="88"/>
  <c r="W63" i="88"/>
  <c r="X63" i="88"/>
  <c r="Y63" i="88"/>
  <c r="Z63" i="88"/>
  <c r="AA63" i="88"/>
  <c r="AB63" i="88"/>
  <c r="AC63" i="88"/>
  <c r="AD63" i="88"/>
  <c r="R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B63" i="88"/>
  <c r="S41" i="88"/>
  <c r="T41" i="88"/>
  <c r="U41" i="88"/>
  <c r="V41" i="88"/>
  <c r="W41" i="88"/>
  <c r="X41" i="88"/>
  <c r="Y41" i="88"/>
  <c r="Z41" i="88"/>
  <c r="AA41" i="88"/>
  <c r="AB41" i="88"/>
  <c r="AC41" i="88"/>
  <c r="AD41" i="88"/>
  <c r="R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B41" i="88"/>
  <c r="S19" i="88"/>
  <c r="T19" i="88"/>
  <c r="U19" i="88"/>
  <c r="V19" i="88"/>
  <c r="W19" i="88"/>
  <c r="X19" i="88"/>
  <c r="Y19" i="88"/>
  <c r="Z19" i="88"/>
  <c r="AA19" i="88"/>
  <c r="AB19" i="88"/>
  <c r="AC19" i="88"/>
  <c r="AD19" i="88"/>
  <c r="R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B19" i="88"/>
  <c r="N78" i="70"/>
  <c r="N79" i="70"/>
  <c r="N80" i="70"/>
  <c r="N81" i="70"/>
  <c r="N82" i="70"/>
  <c r="O78" i="70"/>
  <c r="L77" i="70"/>
  <c r="L78" i="70"/>
  <c r="L79" i="70"/>
  <c r="L80" i="70"/>
  <c r="L81" i="70"/>
  <c r="F77" i="70"/>
  <c r="F78" i="70"/>
  <c r="F79" i="70"/>
  <c r="F80" i="70"/>
  <c r="F81" i="70"/>
  <c r="F82" i="70"/>
  <c r="N54" i="70"/>
  <c r="O54" i="70"/>
  <c r="N55" i="70"/>
  <c r="O55" i="70"/>
  <c r="P55" i="70" s="1"/>
  <c r="L54" i="70"/>
  <c r="F54" i="70"/>
  <c r="B32" i="81"/>
  <c r="C32" i="81"/>
  <c r="H32" i="81"/>
  <c r="I32" i="81"/>
  <c r="B61" i="3"/>
  <c r="C61" i="3"/>
  <c r="AS34" i="89"/>
  <c r="AS12" i="89"/>
  <c r="N21" i="89"/>
  <c r="AS56" i="89"/>
  <c r="AD65" i="89"/>
  <c r="AS56" i="88"/>
  <c r="AS34" i="88"/>
  <c r="AS12" i="88"/>
  <c r="N93" i="86"/>
  <c r="O93" i="86"/>
  <c r="N94" i="86"/>
  <c r="O94" i="86"/>
  <c r="L93" i="86"/>
  <c r="L94" i="86"/>
  <c r="F93" i="86"/>
  <c r="I50" i="84"/>
  <c r="J50" i="84"/>
  <c r="I53" i="84"/>
  <c r="J53" i="84"/>
  <c r="M67" i="88"/>
  <c r="N65" i="88"/>
  <c r="AC45" i="88"/>
  <c r="M45" i="88"/>
  <c r="M44" i="88"/>
  <c r="AC44" i="88"/>
  <c r="N42" i="88"/>
  <c r="N43" i="88"/>
  <c r="AD43" i="88"/>
  <c r="AS43" i="88" s="1"/>
  <c r="I95" i="46"/>
  <c r="H95" i="46"/>
  <c r="AS55" i="89"/>
  <c r="AS33" i="89"/>
  <c r="AS11" i="89"/>
  <c r="AS55" i="88"/>
  <c r="AS33" i="88"/>
  <c r="AS11" i="88"/>
  <c r="I95" i="48"/>
  <c r="H95" i="48"/>
  <c r="O79" i="70"/>
  <c r="O80" i="70"/>
  <c r="O81" i="70"/>
  <c r="F75" i="66"/>
  <c r="N75" i="66"/>
  <c r="O75" i="66"/>
  <c r="L75" i="66"/>
  <c r="AS54" i="89"/>
  <c r="AS32" i="89"/>
  <c r="AS10" i="89"/>
  <c r="AS54" i="88"/>
  <c r="AS32" i="88"/>
  <c r="AS10" i="88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3" i="70"/>
  <c r="N53" i="70"/>
  <c r="O53" i="70"/>
  <c r="F53" i="70"/>
  <c r="B32" i="70"/>
  <c r="C32" i="70"/>
  <c r="H32" i="70"/>
  <c r="I32" i="70"/>
  <c r="B32" i="66"/>
  <c r="C32" i="66"/>
  <c r="N58" i="47"/>
  <c r="O58" i="47"/>
  <c r="P58" i="47" s="1"/>
  <c r="L58" i="47"/>
  <c r="F58" i="47"/>
  <c r="P79" i="70" l="1"/>
  <c r="P54" i="70"/>
  <c r="P81" i="70"/>
  <c r="P80" i="70"/>
  <c r="P78" i="70"/>
  <c r="P53" i="70"/>
  <c r="P75" i="66"/>
  <c r="P94" i="86"/>
  <c r="P93" i="86"/>
  <c r="P60" i="83"/>
  <c r="P94" i="83"/>
  <c r="P93" i="83"/>
  <c r="P59" i="83"/>
  <c r="J68" i="46"/>
  <c r="K68" i="46"/>
  <c r="L68" i="46"/>
  <c r="N68" i="46"/>
  <c r="O68" i="46"/>
  <c r="J69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J33" i="84"/>
  <c r="I33" i="84"/>
  <c r="D33" i="84"/>
  <c r="C33" i="84"/>
  <c r="J13" i="84"/>
  <c r="I13" i="84"/>
  <c r="L75" i="70"/>
  <c r="N75" i="70"/>
  <c r="O75" i="70"/>
  <c r="P75" i="70" s="1"/>
  <c r="F75" i="70"/>
  <c r="F30" i="70"/>
  <c r="F31" i="70"/>
  <c r="L30" i="70"/>
  <c r="N30" i="70"/>
  <c r="O30" i="70"/>
  <c r="L31" i="70"/>
  <c r="N31" i="70"/>
  <c r="O31" i="70"/>
  <c r="F26" i="66"/>
  <c r="F27" i="66"/>
  <c r="F29" i="66"/>
  <c r="F30" i="66"/>
  <c r="F53" i="66"/>
  <c r="F76" i="66"/>
  <c r="F77" i="66"/>
  <c r="F78" i="66"/>
  <c r="F79" i="66"/>
  <c r="F80" i="66"/>
  <c r="O74" i="66"/>
  <c r="L76" i="66"/>
  <c r="N76" i="66"/>
  <c r="O76" i="66"/>
  <c r="L77" i="66"/>
  <c r="N77" i="66"/>
  <c r="O77" i="66"/>
  <c r="L78" i="66"/>
  <c r="N78" i="66"/>
  <c r="O78" i="66"/>
  <c r="L79" i="66"/>
  <c r="N79" i="66"/>
  <c r="O79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F88" i="86"/>
  <c r="F89" i="86"/>
  <c r="L88" i="86"/>
  <c r="N88" i="86"/>
  <c r="O88" i="86"/>
  <c r="L89" i="86"/>
  <c r="N89" i="86"/>
  <c r="O89" i="86"/>
  <c r="AS53" i="89"/>
  <c r="AD64" i="89"/>
  <c r="N64" i="89"/>
  <c r="AS31" i="89"/>
  <c r="AS9" i="89"/>
  <c r="N20" i="89"/>
  <c r="AS31" i="88"/>
  <c r="AD42" i="88"/>
  <c r="AS9" i="88"/>
  <c r="AS53" i="88"/>
  <c r="N64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N69" i="70"/>
  <c r="O69" i="70"/>
  <c r="N70" i="70"/>
  <c r="O70" i="70"/>
  <c r="N71" i="70"/>
  <c r="O71" i="70"/>
  <c r="N72" i="70"/>
  <c r="O72" i="70"/>
  <c r="N73" i="70"/>
  <c r="O73" i="70"/>
  <c r="N74" i="70"/>
  <c r="O74" i="70"/>
  <c r="O82" i="70"/>
  <c r="P82" i="70" s="1"/>
  <c r="L69" i="70"/>
  <c r="L70" i="70"/>
  <c r="L71" i="70"/>
  <c r="L72" i="70"/>
  <c r="L73" i="70"/>
  <c r="L74" i="70"/>
  <c r="L82" i="70"/>
  <c r="F69" i="70"/>
  <c r="F70" i="70"/>
  <c r="F71" i="70"/>
  <c r="F72" i="70"/>
  <c r="F73" i="70"/>
  <c r="F74" i="70"/>
  <c r="N50" i="70"/>
  <c r="O50" i="70"/>
  <c r="N51" i="70"/>
  <c r="O51" i="70"/>
  <c r="L50" i="70"/>
  <c r="F50" i="70"/>
  <c r="L18" i="70"/>
  <c r="L19" i="70"/>
  <c r="F18" i="70"/>
  <c r="N18" i="70"/>
  <c r="O18" i="70"/>
  <c r="N28" i="70"/>
  <c r="O28" i="70"/>
  <c r="N29" i="70"/>
  <c r="O29" i="70"/>
  <c r="L28" i="70"/>
  <c r="L29" i="70"/>
  <c r="F28" i="70"/>
  <c r="F29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47"/>
  <c r="O94" i="47"/>
  <c r="L94" i="47"/>
  <c r="F94" i="47"/>
  <c r="N94" i="36"/>
  <c r="O94" i="36"/>
  <c r="L94" i="36"/>
  <c r="F94" i="36"/>
  <c r="AS52" i="89"/>
  <c r="AS30" i="89"/>
  <c r="AS8" i="89"/>
  <c r="A19" i="89"/>
  <c r="AS52" i="88"/>
  <c r="AS30" i="88"/>
  <c r="AS8" i="88"/>
  <c r="N55" i="83"/>
  <c r="O55" i="83"/>
  <c r="N56" i="83"/>
  <c r="O56" i="83"/>
  <c r="L55" i="83"/>
  <c r="J59" i="83"/>
  <c r="K59" i="83"/>
  <c r="J60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91" i="68" l="1"/>
  <c r="P56" i="68"/>
  <c r="P77" i="66"/>
  <c r="P92" i="68"/>
  <c r="P76" i="66"/>
  <c r="P68" i="46"/>
  <c r="P94" i="36"/>
  <c r="P82" i="66"/>
  <c r="P81" i="66"/>
  <c r="P78" i="66"/>
  <c r="P69" i="46"/>
  <c r="AS64" i="89"/>
  <c r="P58" i="83"/>
  <c r="P31" i="70"/>
  <c r="P30" i="70"/>
  <c r="P80" i="66"/>
  <c r="P79" i="66"/>
  <c r="P53" i="66"/>
  <c r="P30" i="66"/>
  <c r="P22" i="66"/>
  <c r="P51" i="47"/>
  <c r="P54" i="81"/>
  <c r="P94" i="47"/>
  <c r="P52" i="66"/>
  <c r="P51" i="70"/>
  <c r="P89" i="86"/>
  <c r="P88" i="86"/>
  <c r="P72" i="70"/>
  <c r="P28" i="70"/>
  <c r="P71" i="70"/>
  <c r="P50" i="70"/>
  <c r="P69" i="70"/>
  <c r="P29" i="70"/>
  <c r="P94" i="68"/>
  <c r="P93" i="68"/>
  <c r="P72" i="66"/>
  <c r="P51" i="66"/>
  <c r="P53" i="48"/>
  <c r="P74" i="70"/>
  <c r="P70" i="70"/>
  <c r="P55" i="36"/>
  <c r="P53" i="81"/>
  <c r="P57" i="83"/>
  <c r="P24" i="66"/>
  <c r="P73" i="70"/>
  <c r="P23" i="66"/>
  <c r="P18" i="70"/>
  <c r="P56" i="83"/>
  <c r="P57" i="86"/>
  <c r="P56" i="36"/>
  <c r="P56" i="3"/>
  <c r="P55" i="83"/>
  <c r="AM63" i="88"/>
  <c r="O63" i="88"/>
  <c r="AE41" i="88"/>
  <c r="AE19" i="88"/>
  <c r="AK19" i="88"/>
  <c r="O19" i="88"/>
  <c r="Q5" i="2"/>
  <c r="M5" i="2"/>
  <c r="AS67" i="89"/>
  <c r="AT67" i="89" s="1"/>
  <c r="AC67" i="89"/>
  <c r="AB67" i="89"/>
  <c r="AA67" i="89"/>
  <c r="Z67" i="89"/>
  <c r="Y67" i="89"/>
  <c r="X67" i="89"/>
  <c r="W67" i="89"/>
  <c r="V67" i="89"/>
  <c r="U67" i="89"/>
  <c r="T67" i="89"/>
  <c r="S67" i="89"/>
  <c r="R67" i="89"/>
  <c r="N67" i="89"/>
  <c r="O67" i="89" s="1"/>
  <c r="M67" i="89"/>
  <c r="L67" i="89"/>
  <c r="K67" i="89"/>
  <c r="J67" i="89"/>
  <c r="I67" i="89"/>
  <c r="H67" i="89"/>
  <c r="G67" i="89"/>
  <c r="F67" i="89"/>
  <c r="E67" i="89"/>
  <c r="D67" i="89"/>
  <c r="C67" i="89"/>
  <c r="B67" i="89"/>
  <c r="AC66" i="89"/>
  <c r="AB66" i="89"/>
  <c r="AA66" i="89"/>
  <c r="Z66" i="89"/>
  <c r="Y66" i="89"/>
  <c r="X66" i="89"/>
  <c r="W66" i="89"/>
  <c r="V66" i="89"/>
  <c r="U66" i="89"/>
  <c r="T66" i="89"/>
  <c r="S66" i="89"/>
  <c r="R66" i="89"/>
  <c r="N66" i="89"/>
  <c r="O66" i="89" s="1"/>
  <c r="M66" i="89"/>
  <c r="L66" i="89"/>
  <c r="K66" i="89"/>
  <c r="J66" i="89"/>
  <c r="I66" i="89"/>
  <c r="H66" i="89"/>
  <c r="G66" i="89"/>
  <c r="F66" i="89"/>
  <c r="E66" i="89"/>
  <c r="D66" i="89"/>
  <c r="C66" i="89"/>
  <c r="B66" i="89"/>
  <c r="AC65" i="89"/>
  <c r="AE65" i="89" s="1"/>
  <c r="AB65" i="89"/>
  <c r="AA65" i="89"/>
  <c r="Z65" i="89"/>
  <c r="Y65" i="89"/>
  <c r="X65" i="89"/>
  <c r="AM65" i="89" s="1"/>
  <c r="W65" i="89"/>
  <c r="V65" i="89"/>
  <c r="U65" i="89"/>
  <c r="T65" i="89"/>
  <c r="S65" i="89"/>
  <c r="R65" i="89"/>
  <c r="N65" i="89"/>
  <c r="AS65" i="89" s="1"/>
  <c r="M65" i="89"/>
  <c r="L65" i="89"/>
  <c r="K65" i="89"/>
  <c r="J65" i="89"/>
  <c r="I65" i="89"/>
  <c r="H65" i="89"/>
  <c r="G65" i="89"/>
  <c r="F65" i="89"/>
  <c r="E65" i="89"/>
  <c r="D65" i="89"/>
  <c r="C65" i="89"/>
  <c r="B65" i="89"/>
  <c r="AC64" i="89"/>
  <c r="AE64" i="89" s="1"/>
  <c r="AB64" i="89"/>
  <c r="AA64" i="89"/>
  <c r="Z64" i="89"/>
  <c r="Y64" i="89"/>
  <c r="X64" i="89"/>
  <c r="W64" i="89"/>
  <c r="V64" i="89"/>
  <c r="U64" i="89"/>
  <c r="T64" i="89"/>
  <c r="S64" i="89"/>
  <c r="R64" i="89"/>
  <c r="M64" i="89"/>
  <c r="O64" i="89" s="1"/>
  <c r="L64" i="89"/>
  <c r="K64" i="89"/>
  <c r="J64" i="89"/>
  <c r="I64" i="89"/>
  <c r="H64" i="89"/>
  <c r="G64" i="89"/>
  <c r="F64" i="89"/>
  <c r="E64" i="89"/>
  <c r="D64" i="89"/>
  <c r="C64" i="89"/>
  <c r="B64" i="89"/>
  <c r="AM63" i="89"/>
  <c r="AS63" i="89"/>
  <c r="AR63" i="89"/>
  <c r="AQ63" i="89"/>
  <c r="AP63" i="89"/>
  <c r="AO63" i="89"/>
  <c r="AN63" i="89"/>
  <c r="AL63" i="89"/>
  <c r="AK63" i="89"/>
  <c r="AJ63" i="89"/>
  <c r="AI63" i="89"/>
  <c r="AH63" i="89"/>
  <c r="AG63" i="89"/>
  <c r="O63" i="89"/>
  <c r="AR62" i="89"/>
  <c r="AQ62" i="89"/>
  <c r="AP62" i="89"/>
  <c r="AO62" i="89"/>
  <c r="AN62" i="89"/>
  <c r="AM62" i="89"/>
  <c r="AL62" i="89"/>
  <c r="AK62" i="89"/>
  <c r="AJ62" i="89"/>
  <c r="AI62" i="89"/>
  <c r="AH62" i="89"/>
  <c r="AG62" i="89"/>
  <c r="AE62" i="89"/>
  <c r="O62" i="89"/>
  <c r="AR61" i="89"/>
  <c r="AQ61" i="89"/>
  <c r="AP61" i="89"/>
  <c r="AO61" i="89"/>
  <c r="AN61" i="89"/>
  <c r="AM61" i="89"/>
  <c r="AL61" i="89"/>
  <c r="AK61" i="89"/>
  <c r="AJ61" i="89"/>
  <c r="AI61" i="89"/>
  <c r="AH61" i="89"/>
  <c r="AG61" i="89"/>
  <c r="AE61" i="89"/>
  <c r="O61" i="89"/>
  <c r="AR60" i="89"/>
  <c r="AQ60" i="89"/>
  <c r="AP60" i="89"/>
  <c r="AO60" i="89"/>
  <c r="AN60" i="89"/>
  <c r="AM60" i="89"/>
  <c r="AL60" i="89"/>
  <c r="AK60" i="89"/>
  <c r="AJ60" i="89"/>
  <c r="AI60" i="89"/>
  <c r="AH60" i="89"/>
  <c r="AG60" i="89"/>
  <c r="AE60" i="89"/>
  <c r="O60" i="89"/>
  <c r="AR59" i="89"/>
  <c r="AQ59" i="89"/>
  <c r="AP59" i="89"/>
  <c r="AO59" i="89"/>
  <c r="AN59" i="89"/>
  <c r="AM59" i="89"/>
  <c r="AL59" i="89"/>
  <c r="AK59" i="89"/>
  <c r="AJ59" i="89"/>
  <c r="AI59" i="89"/>
  <c r="AH59" i="89"/>
  <c r="AG59" i="89"/>
  <c r="AE59" i="89"/>
  <c r="O59" i="89"/>
  <c r="AR58" i="89"/>
  <c r="AQ58" i="89"/>
  <c r="AP58" i="89"/>
  <c r="AO58" i="89"/>
  <c r="AN58" i="89"/>
  <c r="AM58" i="89"/>
  <c r="AL58" i="89"/>
  <c r="AK58" i="89"/>
  <c r="AJ58" i="89"/>
  <c r="AI58" i="89"/>
  <c r="AH58" i="89"/>
  <c r="AG58" i="89"/>
  <c r="AE58" i="89"/>
  <c r="O58" i="89"/>
  <c r="AR57" i="89"/>
  <c r="AQ57" i="89"/>
  <c r="AP57" i="89"/>
  <c r="AO57" i="89"/>
  <c r="AN57" i="89"/>
  <c r="AM57" i="89"/>
  <c r="AL57" i="89"/>
  <c r="AK57" i="89"/>
  <c r="AJ57" i="89"/>
  <c r="AI57" i="89"/>
  <c r="AH57" i="89"/>
  <c r="AG57" i="89"/>
  <c r="AE57" i="89"/>
  <c r="O57" i="89"/>
  <c r="AR56" i="89"/>
  <c r="AT56" i="89" s="1"/>
  <c r="AQ56" i="89"/>
  <c r="AP56" i="89"/>
  <c r="AO56" i="89"/>
  <c r="AN56" i="89"/>
  <c r="AM56" i="89"/>
  <c r="AL56" i="89"/>
  <c r="AK56" i="89"/>
  <c r="AJ56" i="89"/>
  <c r="AI56" i="89"/>
  <c r="AH56" i="89"/>
  <c r="AG56" i="89"/>
  <c r="AE56" i="89"/>
  <c r="O56" i="89"/>
  <c r="AR55" i="89"/>
  <c r="AT55" i="89" s="1"/>
  <c r="AQ55" i="89"/>
  <c r="AP55" i="89"/>
  <c r="AO55" i="89"/>
  <c r="AN55" i="89"/>
  <c r="AM55" i="89"/>
  <c r="AL55" i="89"/>
  <c r="AK55" i="89"/>
  <c r="AJ55" i="89"/>
  <c r="AI55" i="89"/>
  <c r="AH55" i="89"/>
  <c r="AG55" i="89"/>
  <c r="AE55" i="89"/>
  <c r="O55" i="89"/>
  <c r="AR54" i="89"/>
  <c r="AT54" i="89" s="1"/>
  <c r="AQ54" i="89"/>
  <c r="AP54" i="89"/>
  <c r="AO54" i="89"/>
  <c r="AN54" i="89"/>
  <c r="AM54" i="89"/>
  <c r="AL54" i="89"/>
  <c r="AK54" i="89"/>
  <c r="AJ54" i="89"/>
  <c r="AI54" i="89"/>
  <c r="AH54" i="89"/>
  <c r="AG54" i="89"/>
  <c r="AE54" i="89"/>
  <c r="O54" i="89"/>
  <c r="AR53" i="89"/>
  <c r="AT53" i="89" s="1"/>
  <c r="AQ53" i="89"/>
  <c r="AP53" i="89"/>
  <c r="AO53" i="89"/>
  <c r="AN53" i="89"/>
  <c r="AM53" i="89"/>
  <c r="AL53" i="89"/>
  <c r="AK53" i="89"/>
  <c r="AJ53" i="89"/>
  <c r="AI53" i="89"/>
  <c r="AH53" i="89"/>
  <c r="AG53" i="89"/>
  <c r="AE53" i="89"/>
  <c r="O53" i="89"/>
  <c r="AR52" i="89"/>
  <c r="AT52" i="89" s="1"/>
  <c r="AQ52" i="89"/>
  <c r="AP52" i="89"/>
  <c r="AO52" i="89"/>
  <c r="AN52" i="89"/>
  <c r="AM52" i="89"/>
  <c r="AL52" i="89"/>
  <c r="AK52" i="89"/>
  <c r="AJ52" i="89"/>
  <c r="AI52" i="89"/>
  <c r="AH52" i="89"/>
  <c r="AG52" i="89"/>
  <c r="AE52" i="89"/>
  <c r="O52" i="89"/>
  <c r="AS51" i="89"/>
  <c r="AR51" i="89"/>
  <c r="AQ51" i="89"/>
  <c r="AP51" i="89"/>
  <c r="AO51" i="89"/>
  <c r="AN51" i="89"/>
  <c r="AM51" i="89"/>
  <c r="AL51" i="89"/>
  <c r="AK51" i="89"/>
  <c r="AJ51" i="89"/>
  <c r="AI51" i="89"/>
  <c r="AH51" i="89"/>
  <c r="AG51" i="89"/>
  <c r="AE51" i="89"/>
  <c r="O51" i="89"/>
  <c r="AS45" i="89"/>
  <c r="AT45" i="89" s="1"/>
  <c r="AD45" i="89"/>
  <c r="AE45" i="89" s="1"/>
  <c r="AC45" i="89"/>
  <c r="AB45" i="89"/>
  <c r="AA45" i="89"/>
  <c r="Z45" i="89"/>
  <c r="Y45" i="89"/>
  <c r="X45" i="89"/>
  <c r="W45" i="89"/>
  <c r="V45" i="89"/>
  <c r="U45" i="89"/>
  <c r="T45" i="89"/>
  <c r="S45" i="89"/>
  <c r="R45" i="89"/>
  <c r="N45" i="89"/>
  <c r="O45" i="89" s="1"/>
  <c r="M45" i="89"/>
  <c r="L45" i="89"/>
  <c r="K45" i="89"/>
  <c r="J45" i="89"/>
  <c r="I45" i="89"/>
  <c r="H45" i="89"/>
  <c r="G45" i="89"/>
  <c r="F45" i="89"/>
  <c r="E45" i="89"/>
  <c r="D45" i="89"/>
  <c r="C45" i="89"/>
  <c r="B45" i="89"/>
  <c r="AD44" i="89"/>
  <c r="AE44" i="89" s="1"/>
  <c r="AC44" i="89"/>
  <c r="AB44" i="89"/>
  <c r="AA44" i="89"/>
  <c r="Z44" i="89"/>
  <c r="Y44" i="89"/>
  <c r="X44" i="89"/>
  <c r="W44" i="89"/>
  <c r="V44" i="89"/>
  <c r="U44" i="89"/>
  <c r="T44" i="89"/>
  <c r="S44" i="89"/>
  <c r="R44" i="89"/>
  <c r="N44" i="89"/>
  <c r="O44" i="89" s="1"/>
  <c r="M44" i="89"/>
  <c r="L44" i="89"/>
  <c r="K44" i="89"/>
  <c r="J44" i="89"/>
  <c r="I44" i="89"/>
  <c r="H44" i="89"/>
  <c r="G44" i="89"/>
  <c r="F44" i="89"/>
  <c r="E44" i="89"/>
  <c r="D44" i="89"/>
  <c r="C44" i="89"/>
  <c r="B44" i="89"/>
  <c r="AD43" i="89"/>
  <c r="AC43" i="89"/>
  <c r="AB43" i="89"/>
  <c r="AA43" i="89"/>
  <c r="Z43" i="89"/>
  <c r="Y43" i="89"/>
  <c r="X43" i="89"/>
  <c r="W43" i="89"/>
  <c r="V43" i="89"/>
  <c r="U43" i="89"/>
  <c r="T43" i="89"/>
  <c r="S43" i="89"/>
  <c r="R43" i="89"/>
  <c r="N43" i="89"/>
  <c r="M43" i="89"/>
  <c r="L43" i="89"/>
  <c r="K43" i="89"/>
  <c r="J43" i="89"/>
  <c r="I43" i="89"/>
  <c r="H43" i="89"/>
  <c r="G43" i="89"/>
  <c r="AL43" i="89" s="1"/>
  <c r="F43" i="89"/>
  <c r="E43" i="89"/>
  <c r="D43" i="89"/>
  <c r="C43" i="89"/>
  <c r="B43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AO41" i="89"/>
  <c r="AG41" i="89"/>
  <c r="AE41" i="89"/>
  <c r="AS41" i="89"/>
  <c r="AQ41" i="89"/>
  <c r="AP41" i="89"/>
  <c r="AM41" i="89"/>
  <c r="AL41" i="89"/>
  <c r="AK41" i="89"/>
  <c r="AI41" i="89"/>
  <c r="AH41" i="89"/>
  <c r="O41" i="89"/>
  <c r="AR41" i="89"/>
  <c r="AN41" i="89"/>
  <c r="AJ41" i="89"/>
  <c r="AS40" i="89"/>
  <c r="AT40" i="89" s="1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E40" i="89"/>
  <c r="O40" i="89"/>
  <c r="AR39" i="89"/>
  <c r="AQ39" i="89"/>
  <c r="AP39" i="89"/>
  <c r="AO39" i="89"/>
  <c r="AN39" i="89"/>
  <c r="AM39" i="89"/>
  <c r="AL39" i="89"/>
  <c r="AK39" i="89"/>
  <c r="AJ39" i="89"/>
  <c r="AI39" i="89"/>
  <c r="AH39" i="89"/>
  <c r="AG39" i="89"/>
  <c r="AE39" i="89"/>
  <c r="O39" i="89"/>
  <c r="AR38" i="89"/>
  <c r="AQ38" i="89"/>
  <c r="AP38" i="89"/>
  <c r="AO38" i="89"/>
  <c r="AN38" i="89"/>
  <c r="AM38" i="89"/>
  <c r="AL38" i="89"/>
  <c r="AK38" i="89"/>
  <c r="AJ38" i="89"/>
  <c r="AI38" i="89"/>
  <c r="AH38" i="89"/>
  <c r="AG38" i="89"/>
  <c r="AE38" i="89"/>
  <c r="O38" i="89"/>
  <c r="AR37" i="89"/>
  <c r="AQ37" i="89"/>
  <c r="AP37" i="89"/>
  <c r="AO37" i="89"/>
  <c r="AN37" i="89"/>
  <c r="AM37" i="89"/>
  <c r="AL37" i="89"/>
  <c r="AK37" i="89"/>
  <c r="AJ37" i="89"/>
  <c r="AI37" i="89"/>
  <c r="AH37" i="89"/>
  <c r="AG37" i="89"/>
  <c r="AE37" i="89"/>
  <c r="O37" i="89"/>
  <c r="AR36" i="89"/>
  <c r="AQ36" i="89"/>
  <c r="AP36" i="89"/>
  <c r="AO36" i="89"/>
  <c r="AN36" i="89"/>
  <c r="AM36" i="89"/>
  <c r="AL36" i="89"/>
  <c r="AK36" i="89"/>
  <c r="AJ36" i="89"/>
  <c r="AI36" i="89"/>
  <c r="AH36" i="89"/>
  <c r="AG36" i="89"/>
  <c r="AE36" i="89"/>
  <c r="O36" i="89"/>
  <c r="AR35" i="89"/>
  <c r="AQ35" i="89"/>
  <c r="AP35" i="89"/>
  <c r="AO35" i="89"/>
  <c r="AN35" i="89"/>
  <c r="AM35" i="89"/>
  <c r="AL35" i="89"/>
  <c r="AK35" i="89"/>
  <c r="AJ35" i="89"/>
  <c r="AI35" i="89"/>
  <c r="AH35" i="89"/>
  <c r="AG35" i="89"/>
  <c r="AE35" i="89"/>
  <c r="O35" i="89"/>
  <c r="AR34" i="89"/>
  <c r="AT34" i="89" s="1"/>
  <c r="AQ34" i="89"/>
  <c r="AP34" i="89"/>
  <c r="AO34" i="89"/>
  <c r="AN34" i="89"/>
  <c r="AM34" i="89"/>
  <c r="AL34" i="89"/>
  <c r="AK34" i="89"/>
  <c r="AJ34" i="89"/>
  <c r="AI34" i="89"/>
  <c r="AH34" i="89"/>
  <c r="AG34" i="89"/>
  <c r="AE34" i="89"/>
  <c r="O34" i="89"/>
  <c r="AR33" i="89"/>
  <c r="AT33" i="89" s="1"/>
  <c r="AQ33" i="89"/>
  <c r="AP33" i="89"/>
  <c r="AO33" i="89"/>
  <c r="AN33" i="89"/>
  <c r="AM33" i="89"/>
  <c r="AL33" i="89"/>
  <c r="AK33" i="89"/>
  <c r="AJ33" i="89"/>
  <c r="AI33" i="89"/>
  <c r="AH33" i="89"/>
  <c r="AG33" i="89"/>
  <c r="AE33" i="89"/>
  <c r="O33" i="89"/>
  <c r="AR32" i="89"/>
  <c r="AT32" i="89" s="1"/>
  <c r="AQ32" i="89"/>
  <c r="AP32" i="89"/>
  <c r="AO32" i="89"/>
  <c r="AN32" i="89"/>
  <c r="AM32" i="89"/>
  <c r="AL32" i="89"/>
  <c r="AK32" i="89"/>
  <c r="AJ32" i="89"/>
  <c r="AI32" i="89"/>
  <c r="AH32" i="89"/>
  <c r="AG32" i="89"/>
  <c r="AE32" i="89"/>
  <c r="O32" i="89"/>
  <c r="AR31" i="89"/>
  <c r="AT31" i="89" s="1"/>
  <c r="AQ31" i="89"/>
  <c r="AP31" i="89"/>
  <c r="AO31" i="89"/>
  <c r="AN31" i="89"/>
  <c r="AM31" i="89"/>
  <c r="AL31" i="89"/>
  <c r="AK31" i="89"/>
  <c r="AJ31" i="89"/>
  <c r="AI31" i="89"/>
  <c r="AH31" i="89"/>
  <c r="AG31" i="89"/>
  <c r="AE31" i="89"/>
  <c r="O31" i="89"/>
  <c r="AR30" i="89"/>
  <c r="AT30" i="89" s="1"/>
  <c r="AQ30" i="89"/>
  <c r="AP30" i="89"/>
  <c r="AO30" i="89"/>
  <c r="AN30" i="89"/>
  <c r="AM30" i="89"/>
  <c r="AL30" i="89"/>
  <c r="AK30" i="89"/>
  <c r="AJ30" i="89"/>
  <c r="AI30" i="89"/>
  <c r="AH30" i="89"/>
  <c r="AG30" i="89"/>
  <c r="AE30" i="89"/>
  <c r="O30" i="89"/>
  <c r="AS29" i="89"/>
  <c r="AR29" i="89"/>
  <c r="AQ29" i="89"/>
  <c r="AP29" i="89"/>
  <c r="AO29" i="89"/>
  <c r="AN29" i="89"/>
  <c r="AM29" i="89"/>
  <c r="AL29" i="89"/>
  <c r="AK29" i="89"/>
  <c r="AJ29" i="89"/>
  <c r="AI29" i="89"/>
  <c r="AH29" i="89"/>
  <c r="AG29" i="89"/>
  <c r="AE29" i="89"/>
  <c r="O29" i="89"/>
  <c r="O26" i="89"/>
  <c r="AE26" i="89" s="1"/>
  <c r="AT26" i="89" s="1"/>
  <c r="Q24" i="89"/>
  <c r="AS23" i="89"/>
  <c r="AT23" i="89" s="1"/>
  <c r="AD23" i="89"/>
  <c r="AE23" i="89" s="1"/>
  <c r="AC23" i="89"/>
  <c r="AB23" i="89"/>
  <c r="AA23" i="89"/>
  <c r="Z23" i="89"/>
  <c r="Y23" i="89"/>
  <c r="X23" i="89"/>
  <c r="W23" i="89"/>
  <c r="V23" i="89"/>
  <c r="U23" i="89"/>
  <c r="T23" i="89"/>
  <c r="S23" i="89"/>
  <c r="R23" i="89"/>
  <c r="N23" i="89"/>
  <c r="O23" i="89" s="1"/>
  <c r="M23" i="89"/>
  <c r="L23" i="89"/>
  <c r="K23" i="89"/>
  <c r="J23" i="89"/>
  <c r="I23" i="89"/>
  <c r="H23" i="89"/>
  <c r="G23" i="89"/>
  <c r="F23" i="89"/>
  <c r="E23" i="89"/>
  <c r="D23" i="89"/>
  <c r="C23" i="89"/>
  <c r="B23" i="89"/>
  <c r="AD22" i="89"/>
  <c r="AE22" i="89" s="1"/>
  <c r="AC22" i="89"/>
  <c r="AB22" i="89"/>
  <c r="AA22" i="89"/>
  <c r="Z22" i="89"/>
  <c r="Y22" i="89"/>
  <c r="X22" i="89"/>
  <c r="W22" i="89"/>
  <c r="V22" i="89"/>
  <c r="U22" i="89"/>
  <c r="T22" i="89"/>
  <c r="S22" i="89"/>
  <c r="R22" i="89"/>
  <c r="N22" i="89"/>
  <c r="M22" i="89"/>
  <c r="L22" i="89"/>
  <c r="K22" i="89"/>
  <c r="J22" i="89"/>
  <c r="I22" i="89"/>
  <c r="AN22" i="89" s="1"/>
  <c r="H22" i="89"/>
  <c r="G22" i="89"/>
  <c r="F22" i="89"/>
  <c r="E22" i="89"/>
  <c r="D22" i="89"/>
  <c r="C22" i="89"/>
  <c r="B22" i="89"/>
  <c r="AD21" i="89"/>
  <c r="AS21" i="89" s="1"/>
  <c r="AC21" i="89"/>
  <c r="AB21" i="89"/>
  <c r="AA21" i="89"/>
  <c r="Z21" i="89"/>
  <c r="Y21" i="89"/>
  <c r="X21" i="89"/>
  <c r="W21" i="89"/>
  <c r="V21" i="89"/>
  <c r="U21" i="89"/>
  <c r="T21" i="89"/>
  <c r="S21" i="89"/>
  <c r="R21" i="89"/>
  <c r="M21" i="89"/>
  <c r="O21" i="89" s="1"/>
  <c r="L21" i="89"/>
  <c r="K21" i="89"/>
  <c r="J21" i="89"/>
  <c r="I21" i="89"/>
  <c r="H21" i="89"/>
  <c r="G21" i="89"/>
  <c r="F21" i="89"/>
  <c r="E21" i="89"/>
  <c r="D21" i="89"/>
  <c r="C21" i="89"/>
  <c r="B21" i="89"/>
  <c r="AD20" i="89"/>
  <c r="AC20" i="89"/>
  <c r="AB20" i="89"/>
  <c r="AA20" i="89"/>
  <c r="Z20" i="89"/>
  <c r="Y20" i="89"/>
  <c r="X20" i="89"/>
  <c r="W20" i="89"/>
  <c r="V20" i="89"/>
  <c r="U20" i="89"/>
  <c r="AJ20" i="89" s="1"/>
  <c r="T20" i="89"/>
  <c r="S20" i="89"/>
  <c r="R20" i="89"/>
  <c r="M20" i="89"/>
  <c r="O20" i="89" s="1"/>
  <c r="L20" i="89"/>
  <c r="K20" i="89"/>
  <c r="J20" i="89"/>
  <c r="I20" i="89"/>
  <c r="H20" i="89"/>
  <c r="G20" i="89"/>
  <c r="F20" i="89"/>
  <c r="E20" i="89"/>
  <c r="D20" i="89"/>
  <c r="C20" i="89"/>
  <c r="B20" i="89"/>
  <c r="AP19" i="89"/>
  <c r="AH19" i="89"/>
  <c r="AE19" i="89"/>
  <c r="AR19" i="89"/>
  <c r="AQ19" i="89"/>
  <c r="AO19" i="89"/>
  <c r="AN19" i="89"/>
  <c r="AM19" i="89"/>
  <c r="AK19" i="89"/>
  <c r="AJ19" i="89"/>
  <c r="AI19" i="89"/>
  <c r="AG19" i="89"/>
  <c r="O19" i="89"/>
  <c r="AL19" i="89"/>
  <c r="A63" i="89"/>
  <c r="AR18" i="89"/>
  <c r="AQ18" i="89"/>
  <c r="AQ23" i="89" s="1"/>
  <c r="AP18" i="89"/>
  <c r="AO18" i="89"/>
  <c r="AN18" i="89"/>
  <c r="AN23" i="89" s="1"/>
  <c r="AM18" i="89"/>
  <c r="AL18" i="89"/>
  <c r="AK18" i="89"/>
  <c r="AJ18" i="89"/>
  <c r="AI18" i="89"/>
  <c r="AI23" i="89" s="1"/>
  <c r="AH18" i="89"/>
  <c r="AG18" i="89"/>
  <c r="AE18" i="89"/>
  <c r="O18" i="89"/>
  <c r="AR17" i="89"/>
  <c r="AQ17" i="89"/>
  <c r="AP17" i="89"/>
  <c r="AO17" i="89"/>
  <c r="AN17" i="89"/>
  <c r="AM17" i="89"/>
  <c r="AL17" i="89"/>
  <c r="AK17" i="89"/>
  <c r="AJ17" i="89"/>
  <c r="AI17" i="89"/>
  <c r="AH17" i="89"/>
  <c r="AG17" i="89"/>
  <c r="AE17" i="89"/>
  <c r="O17" i="89"/>
  <c r="AR16" i="89"/>
  <c r="AQ16" i="89"/>
  <c r="AP16" i="89"/>
  <c r="AO16" i="89"/>
  <c r="AN16" i="89"/>
  <c r="AM16" i="89"/>
  <c r="AL16" i="89"/>
  <c r="AK16" i="89"/>
  <c r="AJ16" i="89"/>
  <c r="AI16" i="89"/>
  <c r="AH16" i="89"/>
  <c r="AG16" i="89"/>
  <c r="AE16" i="89"/>
  <c r="O16" i="89"/>
  <c r="AR15" i="89"/>
  <c r="AQ15" i="89"/>
  <c r="AP15" i="89"/>
  <c r="AO15" i="89"/>
  <c r="AN15" i="89"/>
  <c r="AM15" i="89"/>
  <c r="AL15" i="89"/>
  <c r="AK15" i="89"/>
  <c r="AJ15" i="89"/>
  <c r="AI15" i="89"/>
  <c r="AH15" i="89"/>
  <c r="AG15" i="89"/>
  <c r="AE15" i="89"/>
  <c r="O15" i="89"/>
  <c r="AR14" i="89"/>
  <c r="AQ14" i="89"/>
  <c r="AP14" i="89"/>
  <c r="AO14" i="89"/>
  <c r="AN14" i="89"/>
  <c r="AM14" i="89"/>
  <c r="AL14" i="89"/>
  <c r="AK14" i="89"/>
  <c r="AJ14" i="89"/>
  <c r="AI14" i="89"/>
  <c r="AH14" i="89"/>
  <c r="AG14" i="89"/>
  <c r="AE14" i="89"/>
  <c r="O14" i="89"/>
  <c r="AR13" i="89"/>
  <c r="AQ13" i="89"/>
  <c r="AP13" i="89"/>
  <c r="AO13" i="89"/>
  <c r="AN13" i="89"/>
  <c r="AM13" i="89"/>
  <c r="AL13" i="89"/>
  <c r="AK13" i="89"/>
  <c r="AJ13" i="89"/>
  <c r="AI13" i="89"/>
  <c r="AH13" i="89"/>
  <c r="AG13" i="89"/>
  <c r="AE13" i="89"/>
  <c r="O13" i="89"/>
  <c r="AR12" i="89"/>
  <c r="AT12" i="89" s="1"/>
  <c r="AQ12" i="89"/>
  <c r="AP12" i="89"/>
  <c r="AO12" i="89"/>
  <c r="AN12" i="89"/>
  <c r="AM12" i="89"/>
  <c r="AL12" i="89"/>
  <c r="AK12" i="89"/>
  <c r="AJ12" i="89"/>
  <c r="AI12" i="89"/>
  <c r="AH12" i="89"/>
  <c r="AG12" i="89"/>
  <c r="AE12" i="89"/>
  <c r="O12" i="89"/>
  <c r="AR11" i="89"/>
  <c r="AT11" i="89" s="1"/>
  <c r="AQ11" i="89"/>
  <c r="AP11" i="89"/>
  <c r="AO11" i="89"/>
  <c r="AN11" i="89"/>
  <c r="AM11" i="89"/>
  <c r="AL11" i="89"/>
  <c r="AK11" i="89"/>
  <c r="AJ11" i="89"/>
  <c r="AI11" i="89"/>
  <c r="AH11" i="89"/>
  <c r="AG11" i="89"/>
  <c r="AE11" i="89"/>
  <c r="O11" i="89"/>
  <c r="AR10" i="89"/>
  <c r="AT10" i="89" s="1"/>
  <c r="AQ10" i="89"/>
  <c r="AP10" i="89"/>
  <c r="AO10" i="89"/>
  <c r="AN10" i="89"/>
  <c r="AM10" i="89"/>
  <c r="AL10" i="89"/>
  <c r="AK10" i="89"/>
  <c r="AJ10" i="89"/>
  <c r="AI10" i="89"/>
  <c r="AH10" i="89"/>
  <c r="AG10" i="89"/>
  <c r="AE10" i="89"/>
  <c r="O10" i="89"/>
  <c r="AR9" i="89"/>
  <c r="AT9" i="89" s="1"/>
  <c r="AQ9" i="89"/>
  <c r="AP9" i="89"/>
  <c r="AO9" i="89"/>
  <c r="AN9" i="89"/>
  <c r="AM9" i="89"/>
  <c r="AL9" i="89"/>
  <c r="AK9" i="89"/>
  <c r="AJ9" i="89"/>
  <c r="AI9" i="89"/>
  <c r="AH9" i="89"/>
  <c r="AG9" i="89"/>
  <c r="AE9" i="89"/>
  <c r="O9" i="89"/>
  <c r="AR8" i="89"/>
  <c r="AT8" i="89" s="1"/>
  <c r="AQ8" i="89"/>
  <c r="AP8" i="89"/>
  <c r="AO8" i="89"/>
  <c r="AN8" i="89"/>
  <c r="AM8" i="89"/>
  <c r="AL8" i="89"/>
  <c r="AK8" i="89"/>
  <c r="AJ8" i="89"/>
  <c r="AI8" i="89"/>
  <c r="AH8" i="89"/>
  <c r="AG8" i="89"/>
  <c r="AE8" i="89"/>
  <c r="O8" i="89"/>
  <c r="AS7" i="89"/>
  <c r="AR7" i="89"/>
  <c r="AQ7" i="89"/>
  <c r="AP7" i="89"/>
  <c r="AO7" i="89"/>
  <c r="AN7" i="89"/>
  <c r="AM7" i="89"/>
  <c r="AL7" i="89"/>
  <c r="AK7" i="89"/>
  <c r="AJ7" i="89"/>
  <c r="AI7" i="89"/>
  <c r="AH7" i="89"/>
  <c r="AG7" i="89"/>
  <c r="AE7" i="89"/>
  <c r="O7" i="89"/>
  <c r="AS67" i="88"/>
  <c r="AT67" i="88" s="1"/>
  <c r="AD67" i="88"/>
  <c r="AE67" i="88" s="1"/>
  <c r="AC67" i="88"/>
  <c r="AB67" i="88"/>
  <c r="AA67" i="88"/>
  <c r="Z67" i="88"/>
  <c r="Y67" i="88"/>
  <c r="X67" i="88"/>
  <c r="W67" i="88"/>
  <c r="V67" i="88"/>
  <c r="U67" i="88"/>
  <c r="T67" i="88"/>
  <c r="S67" i="88"/>
  <c r="R67" i="88"/>
  <c r="N67" i="88"/>
  <c r="O67" i="88" s="1"/>
  <c r="L67" i="88"/>
  <c r="K67" i="88"/>
  <c r="J67" i="88"/>
  <c r="I67" i="88"/>
  <c r="H67" i="88"/>
  <c r="G67" i="88"/>
  <c r="F67" i="88"/>
  <c r="E67" i="88"/>
  <c r="D67" i="88"/>
  <c r="C67" i="88"/>
  <c r="B67" i="88"/>
  <c r="AD66" i="88"/>
  <c r="AE66" i="88" s="1"/>
  <c r="AC66" i="88"/>
  <c r="AB66" i="88"/>
  <c r="AA66" i="88"/>
  <c r="Z66" i="88"/>
  <c r="Y66" i="88"/>
  <c r="X66" i="88"/>
  <c r="W66" i="88"/>
  <c r="AL66" i="88" s="1"/>
  <c r="V66" i="88"/>
  <c r="U66" i="88"/>
  <c r="T66" i="88"/>
  <c r="S66" i="88"/>
  <c r="R66" i="88"/>
  <c r="M66" i="88"/>
  <c r="L66" i="88"/>
  <c r="K66" i="88"/>
  <c r="J66" i="88"/>
  <c r="I66" i="88"/>
  <c r="H66" i="88"/>
  <c r="G66" i="88"/>
  <c r="F66" i="88"/>
  <c r="E66" i="88"/>
  <c r="D66" i="88"/>
  <c r="C66" i="88"/>
  <c r="B66" i="88"/>
  <c r="AD65" i="88"/>
  <c r="AC65" i="88"/>
  <c r="AB65" i="88"/>
  <c r="AA65" i="88"/>
  <c r="Z65" i="88"/>
  <c r="Y65" i="88"/>
  <c r="X65" i="88"/>
  <c r="AM65" i="88" s="1"/>
  <c r="W65" i="88"/>
  <c r="V65" i="88"/>
  <c r="U65" i="88"/>
  <c r="T65" i="88"/>
  <c r="S65" i="88"/>
  <c r="R65" i="88"/>
  <c r="M65" i="88"/>
  <c r="O65" i="88" s="1"/>
  <c r="L65" i="88"/>
  <c r="K65" i="88"/>
  <c r="J65" i="88"/>
  <c r="I65" i="88"/>
  <c r="H65" i="88"/>
  <c r="G65" i="88"/>
  <c r="F65" i="88"/>
  <c r="E65" i="88"/>
  <c r="D65" i="88"/>
  <c r="C65" i="88"/>
  <c r="B65" i="88"/>
  <c r="AD64" i="88"/>
  <c r="AC64" i="88"/>
  <c r="AB64" i="88"/>
  <c r="AA64" i="88"/>
  <c r="Z64" i="88"/>
  <c r="Y64" i="88"/>
  <c r="X64" i="88"/>
  <c r="W64" i="88"/>
  <c r="V64" i="88"/>
  <c r="U64" i="88"/>
  <c r="T64" i="88"/>
  <c r="S64" i="88"/>
  <c r="R64" i="88"/>
  <c r="M64" i="88"/>
  <c r="O64" i="88" s="1"/>
  <c r="L64" i="88"/>
  <c r="K64" i="88"/>
  <c r="J64" i="88"/>
  <c r="I64" i="88"/>
  <c r="H64" i="88"/>
  <c r="G64" i="88"/>
  <c r="F64" i="88"/>
  <c r="E64" i="88"/>
  <c r="D64" i="88"/>
  <c r="C64" i="88"/>
  <c r="B64" i="88"/>
  <c r="AS63" i="88"/>
  <c r="AP63" i="88"/>
  <c r="AK63" i="88"/>
  <c r="AH63" i="88"/>
  <c r="AE63" i="88"/>
  <c r="AQ63" i="88"/>
  <c r="AN63" i="88"/>
  <c r="AL63" i="88"/>
  <c r="AJ63" i="88"/>
  <c r="AI63" i="88"/>
  <c r="AG63" i="88"/>
  <c r="A63" i="88"/>
  <c r="AS62" i="88"/>
  <c r="AT62" i="88" s="1"/>
  <c r="AR62" i="88"/>
  <c r="AQ62" i="88"/>
  <c r="AP62" i="88"/>
  <c r="AO62" i="88"/>
  <c r="AN62" i="88"/>
  <c r="AM62" i="88"/>
  <c r="AL62" i="88"/>
  <c r="AK62" i="88"/>
  <c r="AJ62" i="88"/>
  <c r="AI62" i="88"/>
  <c r="AH62" i="88"/>
  <c r="AG62" i="88"/>
  <c r="AE62" i="88"/>
  <c r="O62" i="88"/>
  <c r="AS61" i="88"/>
  <c r="AT61" i="88" s="1"/>
  <c r="AR61" i="88"/>
  <c r="AQ61" i="88"/>
  <c r="AP61" i="88"/>
  <c r="AO61" i="88"/>
  <c r="AN61" i="88"/>
  <c r="AM61" i="88"/>
  <c r="AL61" i="88"/>
  <c r="AK61" i="88"/>
  <c r="AJ61" i="88"/>
  <c r="AI61" i="88"/>
  <c r="AH61" i="88"/>
  <c r="AG61" i="88"/>
  <c r="AE61" i="88"/>
  <c r="O61" i="88"/>
  <c r="AR60" i="88"/>
  <c r="AQ60" i="88"/>
  <c r="AP60" i="88"/>
  <c r="AO60" i="88"/>
  <c r="AN60" i="88"/>
  <c r="AM60" i="88"/>
  <c r="AL60" i="88"/>
  <c r="AK60" i="88"/>
  <c r="AJ60" i="88"/>
  <c r="AI60" i="88"/>
  <c r="AH60" i="88"/>
  <c r="AG60" i="88"/>
  <c r="AE60" i="88"/>
  <c r="O60" i="88"/>
  <c r="AR59" i="88"/>
  <c r="AQ59" i="88"/>
  <c r="AP59" i="88"/>
  <c r="AO59" i="88"/>
  <c r="AN59" i="88"/>
  <c r="AM59" i="88"/>
  <c r="AL59" i="88"/>
  <c r="AK59" i="88"/>
  <c r="AJ59" i="88"/>
  <c r="AI59" i="88"/>
  <c r="AH59" i="88"/>
  <c r="AG59" i="88"/>
  <c r="AE59" i="88"/>
  <c r="O59" i="88"/>
  <c r="AR58" i="88"/>
  <c r="AQ58" i="88"/>
  <c r="AP58" i="88"/>
  <c r="AO58" i="88"/>
  <c r="AN58" i="88"/>
  <c r="AM58" i="88"/>
  <c r="AL58" i="88"/>
  <c r="AK58" i="88"/>
  <c r="AJ58" i="88"/>
  <c r="AI58" i="88"/>
  <c r="AH58" i="88"/>
  <c r="AG58" i="88"/>
  <c r="AE58" i="88"/>
  <c r="O58" i="88"/>
  <c r="AR57" i="88"/>
  <c r="AQ57" i="88"/>
  <c r="AP57" i="88"/>
  <c r="AO57" i="88"/>
  <c r="AN57" i="88"/>
  <c r="AM57" i="88"/>
  <c r="AL57" i="88"/>
  <c r="AK57" i="88"/>
  <c r="AJ57" i="88"/>
  <c r="AI57" i="88"/>
  <c r="AH57" i="88"/>
  <c r="AG57" i="88"/>
  <c r="AE57" i="88"/>
  <c r="O57" i="88"/>
  <c r="AR56" i="88"/>
  <c r="AT56" i="88" s="1"/>
  <c r="AQ56" i="88"/>
  <c r="AP56" i="88"/>
  <c r="AO56" i="88"/>
  <c r="AN56" i="88"/>
  <c r="AM56" i="88"/>
  <c r="AL56" i="88"/>
  <c r="AK56" i="88"/>
  <c r="AJ56" i="88"/>
  <c r="AI56" i="88"/>
  <c r="AH56" i="88"/>
  <c r="AG56" i="88"/>
  <c r="AE56" i="88"/>
  <c r="O56" i="88"/>
  <c r="AR55" i="88"/>
  <c r="AT55" i="88" s="1"/>
  <c r="AQ55" i="88"/>
  <c r="AP55" i="88"/>
  <c r="AO55" i="88"/>
  <c r="AN55" i="88"/>
  <c r="AM55" i="88"/>
  <c r="AL55" i="88"/>
  <c r="AK55" i="88"/>
  <c r="AJ55" i="88"/>
  <c r="AI55" i="88"/>
  <c r="AH55" i="88"/>
  <c r="AG55" i="88"/>
  <c r="AE55" i="88"/>
  <c r="O55" i="88"/>
  <c r="AR54" i="88"/>
  <c r="AT54" i="88" s="1"/>
  <c r="AQ54" i="88"/>
  <c r="AP54" i="88"/>
  <c r="AO54" i="88"/>
  <c r="AN54" i="88"/>
  <c r="AM54" i="88"/>
  <c r="AL54" i="88"/>
  <c r="AK54" i="88"/>
  <c r="AJ54" i="88"/>
  <c r="AI54" i="88"/>
  <c r="AH54" i="88"/>
  <c r="AG54" i="88"/>
  <c r="AE54" i="88"/>
  <c r="O54" i="88"/>
  <c r="AR53" i="88"/>
  <c r="AT53" i="88" s="1"/>
  <c r="AQ53" i="88"/>
  <c r="AP53" i="88"/>
  <c r="AO53" i="88"/>
  <c r="AN53" i="88"/>
  <c r="AM53" i="88"/>
  <c r="AL53" i="88"/>
  <c r="AK53" i="88"/>
  <c r="AJ53" i="88"/>
  <c r="AI53" i="88"/>
  <c r="AH53" i="88"/>
  <c r="AG53" i="88"/>
  <c r="AE53" i="88"/>
  <c r="O53" i="88"/>
  <c r="AR52" i="88"/>
  <c r="AT52" i="88" s="1"/>
  <c r="AQ52" i="88"/>
  <c r="AP52" i="88"/>
  <c r="AO52" i="88"/>
  <c r="AN52" i="88"/>
  <c r="AM52" i="88"/>
  <c r="AL52" i="88"/>
  <c r="AK52" i="88"/>
  <c r="AJ52" i="88"/>
  <c r="AI52" i="88"/>
  <c r="AH52" i="88"/>
  <c r="AG52" i="88"/>
  <c r="AE52" i="88"/>
  <c r="O52" i="88"/>
  <c r="AS51" i="88"/>
  <c r="AR51" i="88"/>
  <c r="AQ51" i="88"/>
  <c r="AP51" i="88"/>
  <c r="AO51" i="88"/>
  <c r="AN51" i="88"/>
  <c r="AM51" i="88"/>
  <c r="AL51" i="88"/>
  <c r="AK51" i="88"/>
  <c r="AJ51" i="88"/>
  <c r="AI51" i="88"/>
  <c r="AH51" i="88"/>
  <c r="AG51" i="88"/>
  <c r="AE51" i="88"/>
  <c r="O51" i="88"/>
  <c r="AT48" i="88"/>
  <c r="AS45" i="88"/>
  <c r="AD45" i="88"/>
  <c r="AE45" i="88" s="1"/>
  <c r="AB45" i="88"/>
  <c r="AA45" i="88"/>
  <c r="Z45" i="88"/>
  <c r="Y45" i="88"/>
  <c r="X45" i="88"/>
  <c r="W45" i="88"/>
  <c r="V45" i="88"/>
  <c r="U45" i="88"/>
  <c r="T45" i="88"/>
  <c r="S45" i="88"/>
  <c r="R45" i="88"/>
  <c r="N45" i="88"/>
  <c r="O45" i="88" s="1"/>
  <c r="L45" i="88"/>
  <c r="K45" i="88"/>
  <c r="J45" i="88"/>
  <c r="I45" i="88"/>
  <c r="H45" i="88"/>
  <c r="G45" i="88"/>
  <c r="F45" i="88"/>
  <c r="E45" i="88"/>
  <c r="D45" i="88"/>
  <c r="C45" i="88"/>
  <c r="B45" i="88"/>
  <c r="AE44" i="88"/>
  <c r="AB44" i="88"/>
  <c r="AA44" i="88"/>
  <c r="Z44" i="88"/>
  <c r="Y44" i="88"/>
  <c r="X44" i="88"/>
  <c r="W44" i="88"/>
  <c r="V44" i="88"/>
  <c r="U44" i="88"/>
  <c r="T44" i="88"/>
  <c r="S44" i="88"/>
  <c r="R44" i="88"/>
  <c r="O44" i="88"/>
  <c r="L44" i="88"/>
  <c r="K44" i="88"/>
  <c r="J44" i="88"/>
  <c r="I44" i="88"/>
  <c r="H44" i="88"/>
  <c r="G44" i="88"/>
  <c r="F44" i="88"/>
  <c r="E44" i="88"/>
  <c r="D44" i="88"/>
  <c r="C44" i="88"/>
  <c r="B44" i="88"/>
  <c r="AE43" i="88"/>
  <c r="AC43" i="88"/>
  <c r="AB43" i="88"/>
  <c r="AA43" i="88"/>
  <c r="Z43" i="88"/>
  <c r="Y43" i="88"/>
  <c r="X43" i="88"/>
  <c r="W43" i="88"/>
  <c r="V43" i="88"/>
  <c r="U43" i="88"/>
  <c r="T43" i="88"/>
  <c r="S43" i="88"/>
  <c r="R43" i="88"/>
  <c r="M43" i="88"/>
  <c r="O43" i="88" s="1"/>
  <c r="L43" i="88"/>
  <c r="AQ43" i="88" s="1"/>
  <c r="K43" i="88"/>
  <c r="J43" i="88"/>
  <c r="I43" i="88"/>
  <c r="H43" i="88"/>
  <c r="G43" i="88"/>
  <c r="F43" i="88"/>
  <c r="E43" i="88"/>
  <c r="D43" i="88"/>
  <c r="AI43" i="88" s="1"/>
  <c r="C43" i="88"/>
  <c r="B43" i="88"/>
  <c r="AC42" i="88"/>
  <c r="AE42" i="88" s="1"/>
  <c r="AB42" i="88"/>
  <c r="AA42" i="88"/>
  <c r="Z42" i="88"/>
  <c r="Y42" i="88"/>
  <c r="X42" i="88"/>
  <c r="W42" i="88"/>
  <c r="V42" i="88"/>
  <c r="U42" i="88"/>
  <c r="T42" i="88"/>
  <c r="S42" i="88"/>
  <c r="R42" i="88"/>
  <c r="AS42" i="88"/>
  <c r="M42" i="88"/>
  <c r="L42" i="88"/>
  <c r="K42" i="88"/>
  <c r="J42" i="88"/>
  <c r="I42" i="88"/>
  <c r="H42" i="88"/>
  <c r="G42" i="88"/>
  <c r="F42" i="88"/>
  <c r="AK42" i="88" s="1"/>
  <c r="E42" i="88"/>
  <c r="D42" i="88"/>
  <c r="C42" i="88"/>
  <c r="B42" i="88"/>
  <c r="AP41" i="88"/>
  <c r="AH41" i="88"/>
  <c r="AR41" i="88"/>
  <c r="AQ41" i="88"/>
  <c r="AJ41" i="88"/>
  <c r="AI41" i="88"/>
  <c r="AG41" i="88"/>
  <c r="AM41" i="88"/>
  <c r="AL41" i="88"/>
  <c r="A41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E40" i="88"/>
  <c r="O40" i="88"/>
  <c r="AR39" i="88"/>
  <c r="AQ39" i="88"/>
  <c r="AP39" i="88"/>
  <c r="AO39" i="88"/>
  <c r="AN39" i="88"/>
  <c r="AM39" i="88"/>
  <c r="AL39" i="88"/>
  <c r="AK39" i="88"/>
  <c r="AJ39" i="88"/>
  <c r="AI39" i="88"/>
  <c r="AH39" i="88"/>
  <c r="AG39" i="88"/>
  <c r="AE39" i="88"/>
  <c r="O39" i="88"/>
  <c r="AR38" i="88"/>
  <c r="AQ38" i="88"/>
  <c r="AP38" i="88"/>
  <c r="AO38" i="88"/>
  <c r="AN38" i="88"/>
  <c r="AM38" i="88"/>
  <c r="AL38" i="88"/>
  <c r="AK38" i="88"/>
  <c r="AJ38" i="88"/>
  <c r="AI38" i="88"/>
  <c r="AH38" i="88"/>
  <c r="AG38" i="88"/>
  <c r="AE38" i="88"/>
  <c r="O38" i="88"/>
  <c r="AR37" i="88"/>
  <c r="AQ37" i="88"/>
  <c r="AP37" i="88"/>
  <c r="AO37" i="88"/>
  <c r="AN37" i="88"/>
  <c r="AM37" i="88"/>
  <c r="AL37" i="88"/>
  <c r="AK37" i="88"/>
  <c r="AJ37" i="88"/>
  <c r="AI37" i="88"/>
  <c r="AH37" i="88"/>
  <c r="AG37" i="88"/>
  <c r="AE37" i="88"/>
  <c r="O37" i="88"/>
  <c r="AR36" i="88"/>
  <c r="AQ36" i="88"/>
  <c r="AP36" i="88"/>
  <c r="AO36" i="88"/>
  <c r="AN36" i="88"/>
  <c r="AM36" i="88"/>
  <c r="AL36" i="88"/>
  <c r="AK36" i="88"/>
  <c r="AJ36" i="88"/>
  <c r="AI36" i="88"/>
  <c r="AH36" i="88"/>
  <c r="AG36" i="88"/>
  <c r="AE36" i="88"/>
  <c r="O36" i="88"/>
  <c r="AR35" i="88"/>
  <c r="AQ35" i="88"/>
  <c r="AP35" i="88"/>
  <c r="AO35" i="88"/>
  <c r="AN35" i="88"/>
  <c r="AM35" i="88"/>
  <c r="AL35" i="88"/>
  <c r="AK35" i="88"/>
  <c r="AJ35" i="88"/>
  <c r="AI35" i="88"/>
  <c r="AH35" i="88"/>
  <c r="AG35" i="88"/>
  <c r="AE35" i="88"/>
  <c r="O35" i="88"/>
  <c r="AR34" i="88"/>
  <c r="AT34" i="88" s="1"/>
  <c r="AQ34" i="88"/>
  <c r="AP34" i="88"/>
  <c r="AO34" i="88"/>
  <c r="AN34" i="88"/>
  <c r="AM34" i="88"/>
  <c r="AL34" i="88"/>
  <c r="AK34" i="88"/>
  <c r="AJ34" i="88"/>
  <c r="AI34" i="88"/>
  <c r="AH34" i="88"/>
  <c r="AG34" i="88"/>
  <c r="AE34" i="88"/>
  <c r="O34" i="88"/>
  <c r="AR33" i="88"/>
  <c r="AT33" i="88" s="1"/>
  <c r="AQ33" i="88"/>
  <c r="AP33" i="88"/>
  <c r="AO33" i="88"/>
  <c r="AN33" i="88"/>
  <c r="AM33" i="88"/>
  <c r="AL33" i="88"/>
  <c r="AK33" i="88"/>
  <c r="AJ33" i="88"/>
  <c r="AI33" i="88"/>
  <c r="AH33" i="88"/>
  <c r="AG33" i="88"/>
  <c r="AE33" i="88"/>
  <c r="O33" i="88"/>
  <c r="AR32" i="88"/>
  <c r="AT32" i="88" s="1"/>
  <c r="AQ32" i="88"/>
  <c r="AP32" i="88"/>
  <c r="AO32" i="88"/>
  <c r="AN32" i="88"/>
  <c r="AM32" i="88"/>
  <c r="AL32" i="88"/>
  <c r="AK32" i="88"/>
  <c r="AJ32" i="88"/>
  <c r="AI32" i="88"/>
  <c r="AH32" i="88"/>
  <c r="AG32" i="88"/>
  <c r="AE32" i="88"/>
  <c r="O32" i="88"/>
  <c r="AR31" i="88"/>
  <c r="AT31" i="88" s="1"/>
  <c r="AQ31" i="88"/>
  <c r="AP31" i="88"/>
  <c r="AO31" i="88"/>
  <c r="AN31" i="88"/>
  <c r="AM31" i="88"/>
  <c r="AL31" i="88"/>
  <c r="AK31" i="88"/>
  <c r="AJ31" i="88"/>
  <c r="AI31" i="88"/>
  <c r="AH31" i="88"/>
  <c r="AG31" i="88"/>
  <c r="AE31" i="88"/>
  <c r="O31" i="88"/>
  <c r="AR30" i="88"/>
  <c r="AT30" i="88" s="1"/>
  <c r="AQ30" i="88"/>
  <c r="AP30" i="88"/>
  <c r="AO30" i="88"/>
  <c r="AN30" i="88"/>
  <c r="AM30" i="88"/>
  <c r="AL30" i="88"/>
  <c r="AK30" i="88"/>
  <c r="AJ30" i="88"/>
  <c r="AI30" i="88"/>
  <c r="AH30" i="88"/>
  <c r="AG30" i="88"/>
  <c r="AE30" i="88"/>
  <c r="O30" i="88"/>
  <c r="AS29" i="88"/>
  <c r="AR29" i="88"/>
  <c r="AQ29" i="88"/>
  <c r="AP29" i="88"/>
  <c r="AO29" i="88"/>
  <c r="AN29" i="88"/>
  <c r="AM29" i="88"/>
  <c r="AL29" i="88"/>
  <c r="AK29" i="88"/>
  <c r="AJ29" i="88"/>
  <c r="AI29" i="88"/>
  <c r="AH29" i="88"/>
  <c r="AG29" i="88"/>
  <c r="AE29" i="88"/>
  <c r="O29" i="88"/>
  <c r="AT26" i="88"/>
  <c r="AS23" i="88"/>
  <c r="AT23" i="88" s="1"/>
  <c r="AD23" i="88"/>
  <c r="AE23" i="88" s="1"/>
  <c r="AC23" i="88"/>
  <c r="AB23" i="88"/>
  <c r="AA23" i="88"/>
  <c r="Z23" i="88"/>
  <c r="Y23" i="88"/>
  <c r="X23" i="88"/>
  <c r="W23" i="88"/>
  <c r="V23" i="88"/>
  <c r="U23" i="88"/>
  <c r="T23" i="88"/>
  <c r="S23" i="88"/>
  <c r="R23" i="88"/>
  <c r="N23" i="88"/>
  <c r="O23" i="88" s="1"/>
  <c r="M23" i="88"/>
  <c r="L23" i="88"/>
  <c r="K23" i="88"/>
  <c r="J23" i="88"/>
  <c r="I23" i="88"/>
  <c r="H23" i="88"/>
  <c r="G23" i="88"/>
  <c r="F23" i="88"/>
  <c r="E23" i="88"/>
  <c r="D23" i="88"/>
  <c r="C23" i="88"/>
  <c r="B23" i="88"/>
  <c r="AD22" i="88"/>
  <c r="AE22" i="88" s="1"/>
  <c r="AC22" i="88"/>
  <c r="AB22" i="88"/>
  <c r="AA22" i="88"/>
  <c r="Z22" i="88"/>
  <c r="Y22" i="88"/>
  <c r="X22" i="88"/>
  <c r="W22" i="88"/>
  <c r="V22" i="88"/>
  <c r="U22" i="88"/>
  <c r="T22" i="88"/>
  <c r="S22" i="88"/>
  <c r="R22" i="88"/>
  <c r="N22" i="88"/>
  <c r="O22" i="88" s="1"/>
  <c r="M22" i="88"/>
  <c r="L22" i="88"/>
  <c r="K22" i="88"/>
  <c r="J22" i="88"/>
  <c r="I22" i="88"/>
  <c r="H22" i="88"/>
  <c r="G22" i="88"/>
  <c r="F22" i="88"/>
  <c r="E22" i="88"/>
  <c r="D22" i="88"/>
  <c r="C22" i="88"/>
  <c r="B22" i="88"/>
  <c r="AD21" i="88"/>
  <c r="AC21" i="88"/>
  <c r="AB21" i="88"/>
  <c r="AA21" i="88"/>
  <c r="Z21" i="88"/>
  <c r="Y21" i="88"/>
  <c r="X21" i="88"/>
  <c r="W21" i="88"/>
  <c r="V21" i="88"/>
  <c r="U21" i="88"/>
  <c r="T21" i="88"/>
  <c r="S21" i="88"/>
  <c r="R21" i="88"/>
  <c r="N21" i="88"/>
  <c r="M21" i="88"/>
  <c r="L21" i="88"/>
  <c r="K21" i="88"/>
  <c r="J21" i="88"/>
  <c r="I21" i="88"/>
  <c r="H21" i="88"/>
  <c r="G21" i="88"/>
  <c r="F21" i="88"/>
  <c r="E21" i="88"/>
  <c r="D21" i="88"/>
  <c r="C21" i="88"/>
  <c r="B21" i="88"/>
  <c r="AD20" i="88"/>
  <c r="AC20" i="88"/>
  <c r="AB20" i="88"/>
  <c r="AA20" i="88"/>
  <c r="Z20" i="88"/>
  <c r="Y20" i="88"/>
  <c r="X20" i="88"/>
  <c r="W20" i="88"/>
  <c r="V20" i="88"/>
  <c r="U20" i="88"/>
  <c r="T20" i="88"/>
  <c r="S20" i="88"/>
  <c r="R20" i="88"/>
  <c r="N20" i="88"/>
  <c r="M20" i="88"/>
  <c r="L20" i="88"/>
  <c r="K20" i="88"/>
  <c r="J20" i="88"/>
  <c r="I20" i="88"/>
  <c r="H20" i="88"/>
  <c r="G20" i="88"/>
  <c r="F20" i="88"/>
  <c r="E20" i="88"/>
  <c r="D20" i="88"/>
  <c r="C20" i="88"/>
  <c r="B20" i="88"/>
  <c r="AQ19" i="88"/>
  <c r="AP19" i="88"/>
  <c r="AI19" i="88"/>
  <c r="AH19" i="88"/>
  <c r="AR19" i="88"/>
  <c r="AO19" i="88"/>
  <c r="AN19" i="88"/>
  <c r="AJ19" i="88"/>
  <c r="AR18" i="88"/>
  <c r="AQ18" i="88"/>
  <c r="AP18" i="88"/>
  <c r="AO18" i="88"/>
  <c r="AN18" i="88"/>
  <c r="AM18" i="88"/>
  <c r="AL18" i="88"/>
  <c r="AK18" i="88"/>
  <c r="AJ18" i="88"/>
  <c r="AI18" i="88"/>
  <c r="AH18" i="88"/>
  <c r="AG18" i="88"/>
  <c r="AE18" i="88"/>
  <c r="O18" i="88"/>
  <c r="AR17" i="88"/>
  <c r="AQ17" i="88"/>
  <c r="AP17" i="88"/>
  <c r="AO17" i="88"/>
  <c r="AN17" i="88"/>
  <c r="AM17" i="88"/>
  <c r="AL17" i="88"/>
  <c r="AK17" i="88"/>
  <c r="AJ17" i="88"/>
  <c r="AI17" i="88"/>
  <c r="AH17" i="88"/>
  <c r="AG17" i="88"/>
  <c r="AE17" i="88"/>
  <c r="O17" i="88"/>
  <c r="AR16" i="88"/>
  <c r="AQ16" i="88"/>
  <c r="AP16" i="88"/>
  <c r="AO16" i="88"/>
  <c r="AN16" i="88"/>
  <c r="AM16" i="88"/>
  <c r="AL16" i="88"/>
  <c r="AK16" i="88"/>
  <c r="AJ16" i="88"/>
  <c r="AI16" i="88"/>
  <c r="AH16" i="88"/>
  <c r="AG16" i="88"/>
  <c r="AE16" i="88"/>
  <c r="O16" i="88"/>
  <c r="AR15" i="88"/>
  <c r="AQ15" i="88"/>
  <c r="AP15" i="88"/>
  <c r="AO15" i="88"/>
  <c r="AN15" i="88"/>
  <c r="AM15" i="88"/>
  <c r="AL15" i="88"/>
  <c r="AK15" i="88"/>
  <c r="AJ15" i="88"/>
  <c r="AI15" i="88"/>
  <c r="AH15" i="88"/>
  <c r="AG15" i="88"/>
  <c r="AE15" i="88"/>
  <c r="O15" i="88"/>
  <c r="AR14" i="88"/>
  <c r="AQ14" i="88"/>
  <c r="AP14" i="88"/>
  <c r="AO14" i="88"/>
  <c r="AN14" i="88"/>
  <c r="AM14" i="88"/>
  <c r="AL14" i="88"/>
  <c r="AK14" i="88"/>
  <c r="AJ14" i="88"/>
  <c r="AI14" i="88"/>
  <c r="AH14" i="88"/>
  <c r="AG14" i="88"/>
  <c r="AE14" i="88"/>
  <c r="O14" i="88"/>
  <c r="AR13" i="88"/>
  <c r="AQ13" i="88"/>
  <c r="AP13" i="88"/>
  <c r="AO13" i="88"/>
  <c r="AN13" i="88"/>
  <c r="AM13" i="88"/>
  <c r="AL13" i="88"/>
  <c r="AK13" i="88"/>
  <c r="AJ13" i="88"/>
  <c r="AI13" i="88"/>
  <c r="AH13" i="88"/>
  <c r="AG13" i="88"/>
  <c r="AE13" i="88"/>
  <c r="O13" i="88"/>
  <c r="AR12" i="88"/>
  <c r="AT12" i="88" s="1"/>
  <c r="AQ12" i="88"/>
  <c r="AP12" i="88"/>
  <c r="AO12" i="88"/>
  <c r="AN12" i="88"/>
  <c r="AM12" i="88"/>
  <c r="AL12" i="88"/>
  <c r="AK12" i="88"/>
  <c r="AJ12" i="88"/>
  <c r="AI12" i="88"/>
  <c r="AH12" i="88"/>
  <c r="AG12" i="88"/>
  <c r="AE12" i="88"/>
  <c r="O12" i="88"/>
  <c r="AR11" i="88"/>
  <c r="AT11" i="88" s="1"/>
  <c r="AQ11" i="88"/>
  <c r="AP11" i="88"/>
  <c r="AO11" i="88"/>
  <c r="AN11" i="88"/>
  <c r="AM11" i="88"/>
  <c r="AL11" i="88"/>
  <c r="AK11" i="88"/>
  <c r="AJ11" i="88"/>
  <c r="AI11" i="88"/>
  <c r="AH11" i="88"/>
  <c r="AG11" i="88"/>
  <c r="AE11" i="88"/>
  <c r="O11" i="88"/>
  <c r="AR10" i="88"/>
  <c r="AT10" i="88" s="1"/>
  <c r="AQ10" i="88"/>
  <c r="AP10" i="88"/>
  <c r="AO10" i="88"/>
  <c r="AN10" i="88"/>
  <c r="AM10" i="88"/>
  <c r="AL10" i="88"/>
  <c r="AK10" i="88"/>
  <c r="AJ10" i="88"/>
  <c r="AI10" i="88"/>
  <c r="AH10" i="88"/>
  <c r="AG10" i="88"/>
  <c r="AE10" i="88"/>
  <c r="O10" i="88"/>
  <c r="AR9" i="88"/>
  <c r="AT9" i="88" s="1"/>
  <c r="AQ9" i="88"/>
  <c r="AP9" i="88"/>
  <c r="AO9" i="88"/>
  <c r="AN9" i="88"/>
  <c r="AM9" i="88"/>
  <c r="AL9" i="88"/>
  <c r="AK9" i="88"/>
  <c r="AJ9" i="88"/>
  <c r="AI9" i="88"/>
  <c r="AH9" i="88"/>
  <c r="AG9" i="88"/>
  <c r="AE9" i="88"/>
  <c r="O9" i="88"/>
  <c r="AR8" i="88"/>
  <c r="AT8" i="88" s="1"/>
  <c r="AQ8" i="88"/>
  <c r="AP8" i="88"/>
  <c r="AO8" i="88"/>
  <c r="AN8" i="88"/>
  <c r="AM8" i="88"/>
  <c r="AL8" i="88"/>
  <c r="AK8" i="88"/>
  <c r="AJ8" i="88"/>
  <c r="AI8" i="88"/>
  <c r="AH8" i="88"/>
  <c r="AG8" i="88"/>
  <c r="AE8" i="88"/>
  <c r="O8" i="88"/>
  <c r="AS7" i="88"/>
  <c r="AR7" i="88"/>
  <c r="AQ7" i="88"/>
  <c r="AP7" i="88"/>
  <c r="AO7" i="88"/>
  <c r="AN7" i="88"/>
  <c r="AM7" i="88"/>
  <c r="AL7" i="88"/>
  <c r="AK7" i="88"/>
  <c r="AJ7" i="88"/>
  <c r="AI7" i="88"/>
  <c r="AH7" i="88"/>
  <c r="AG7" i="88"/>
  <c r="AE7" i="88"/>
  <c r="O7" i="88"/>
  <c r="S34" i="87"/>
  <c r="R34" i="87"/>
  <c r="F34" i="87"/>
  <c r="E34" i="87"/>
  <c r="D34" i="87"/>
  <c r="C34" i="87"/>
  <c r="B34" i="87"/>
  <c r="U32" i="87"/>
  <c r="T32" i="87"/>
  <c r="S32" i="87"/>
  <c r="R32" i="87"/>
  <c r="P32" i="87"/>
  <c r="O32" i="87"/>
  <c r="N32" i="87"/>
  <c r="M32" i="87"/>
  <c r="L32" i="87"/>
  <c r="M33" i="87" s="1"/>
  <c r="K32" i="87"/>
  <c r="J32" i="87"/>
  <c r="I32" i="87"/>
  <c r="H32" i="87"/>
  <c r="G32" i="87"/>
  <c r="F32" i="87"/>
  <c r="E32" i="87"/>
  <c r="D32" i="87"/>
  <c r="E33" i="87" s="1"/>
  <c r="C32" i="87"/>
  <c r="B32" i="87"/>
  <c r="U31" i="87"/>
  <c r="S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U29" i="87"/>
  <c r="S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U26" i="87"/>
  <c r="T26" i="87"/>
  <c r="S26" i="87"/>
  <c r="R26" i="87"/>
  <c r="Q26" i="87"/>
  <c r="U23" i="87"/>
  <c r="T23" i="87"/>
  <c r="S23" i="87"/>
  <c r="R23" i="87"/>
  <c r="F23" i="87"/>
  <c r="E23" i="87"/>
  <c r="D23" i="87"/>
  <c r="C23" i="87"/>
  <c r="B23" i="87"/>
  <c r="U21" i="87"/>
  <c r="T21" i="87"/>
  <c r="S21" i="87"/>
  <c r="R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U20" i="87"/>
  <c r="S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J19" i="87"/>
  <c r="AJ18" i="87"/>
  <c r="U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J17" i="87"/>
  <c r="AJ16" i="87"/>
  <c r="AJ15" i="87"/>
  <c r="U15" i="87"/>
  <c r="T15" i="87"/>
  <c r="S15" i="87"/>
  <c r="R15" i="87"/>
  <c r="Q15" i="87"/>
  <c r="AJ14" i="87"/>
  <c r="R14" i="87"/>
  <c r="R25" i="87" s="1"/>
  <c r="AJ13" i="87"/>
  <c r="AJ12" i="87"/>
  <c r="U12" i="87"/>
  <c r="T12" i="87"/>
  <c r="S12" i="87"/>
  <c r="R12" i="87"/>
  <c r="F12" i="87"/>
  <c r="E12" i="87"/>
  <c r="D12" i="87"/>
  <c r="C12" i="87"/>
  <c r="B12" i="87"/>
  <c r="AJ11" i="87"/>
  <c r="AJ10" i="87"/>
  <c r="U10" i="87"/>
  <c r="T10" i="87"/>
  <c r="S10" i="87"/>
  <c r="R10" i="87"/>
  <c r="P10" i="87"/>
  <c r="P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J9" i="87"/>
  <c r="U9" i="87"/>
  <c r="S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J8" i="87"/>
  <c r="U7" i="87"/>
  <c r="S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E43" i="89" l="1"/>
  <c r="O22" i="89"/>
  <c r="AE21" i="88"/>
  <c r="O43" i="89"/>
  <c r="AS43" i="89"/>
  <c r="AE65" i="88"/>
  <c r="AS65" i="88"/>
  <c r="O21" i="88"/>
  <c r="AS21" i="88"/>
  <c r="O65" i="89"/>
  <c r="AE21" i="89"/>
  <c r="AI20" i="88"/>
  <c r="AL42" i="89"/>
  <c r="AH44" i="89"/>
  <c r="AP44" i="89"/>
  <c r="AI22" i="88"/>
  <c r="AQ22" i="88"/>
  <c r="AG23" i="89"/>
  <c r="AI42" i="89"/>
  <c r="AQ42" i="89"/>
  <c r="AM44" i="89"/>
  <c r="AH66" i="89"/>
  <c r="AP66" i="89"/>
  <c r="AG67" i="89"/>
  <c r="AO67" i="89"/>
  <c r="AK64" i="88"/>
  <c r="AN67" i="89"/>
  <c r="AN42" i="88"/>
  <c r="AG23" i="88"/>
  <c r="AI64" i="88"/>
  <c r="AQ64" i="88"/>
  <c r="AH65" i="88"/>
  <c r="AP65" i="88"/>
  <c r="AN67" i="88"/>
  <c r="AG20" i="88"/>
  <c r="AO20" i="88"/>
  <c r="G33" i="87"/>
  <c r="O33" i="87"/>
  <c r="AN23" i="88"/>
  <c r="AO42" i="88"/>
  <c r="AQ45" i="88"/>
  <c r="O42" i="89"/>
  <c r="D11" i="87"/>
  <c r="J22" i="87"/>
  <c r="AK20" i="88"/>
  <c r="AN20" i="88"/>
  <c r="AQ21" i="88"/>
  <c r="AJ44" i="88"/>
  <c r="AO66" i="88"/>
  <c r="AE20" i="89"/>
  <c r="AS20" i="89"/>
  <c r="AM42" i="89"/>
  <c r="AL66" i="89"/>
  <c r="AK23" i="89"/>
  <c r="AL20" i="89"/>
  <c r="AJ64" i="89"/>
  <c r="AE64" i="88"/>
  <c r="AJ65" i="88"/>
  <c r="AL67" i="88"/>
  <c r="AG67" i="88"/>
  <c r="AO67" i="88"/>
  <c r="AL21" i="89"/>
  <c r="AJ22" i="89"/>
  <c r="AH23" i="89"/>
  <c r="AI45" i="89"/>
  <c r="AQ45" i="89"/>
  <c r="AG65" i="89"/>
  <c r="AO65" i="89"/>
  <c r="AI66" i="89"/>
  <c r="AQ66" i="89"/>
  <c r="AH67" i="89"/>
  <c r="AP67" i="89"/>
  <c r="AH44" i="88"/>
  <c r="AP44" i="88"/>
  <c r="AH64" i="88"/>
  <c r="AP64" i="88"/>
  <c r="AL64" i="88"/>
  <c r="AK65" i="88"/>
  <c r="AJ66" i="88"/>
  <c r="AH42" i="89"/>
  <c r="AP42" i="89"/>
  <c r="AS42" i="89"/>
  <c r="AL44" i="89"/>
  <c r="AK22" i="88"/>
  <c r="AI23" i="88"/>
  <c r="AQ23" i="88"/>
  <c r="AI44" i="88"/>
  <c r="AQ44" i="88"/>
  <c r="AJ21" i="89"/>
  <c r="AN21" i="89"/>
  <c r="AT51" i="89"/>
  <c r="AE42" i="89"/>
  <c r="AR64" i="89"/>
  <c r="AT64" i="89" s="1"/>
  <c r="K22" i="87"/>
  <c r="AI21" i="88"/>
  <c r="AN22" i="88"/>
  <c r="C11" i="87"/>
  <c r="L11" i="87"/>
  <c r="H33" i="87"/>
  <c r="P33" i="87"/>
  <c r="AM20" i="88"/>
  <c r="AJ21" i="88"/>
  <c r="AL44" i="88"/>
  <c r="AI45" i="88"/>
  <c r="AL45" i="88"/>
  <c r="AJ64" i="88"/>
  <c r="AH66" i="88"/>
  <c r="AJ23" i="89"/>
  <c r="AK20" i="89"/>
  <c r="AN43" i="89"/>
  <c r="AK67" i="89"/>
  <c r="O11" i="87"/>
  <c r="D22" i="87"/>
  <c r="L22" i="87"/>
  <c r="C33" i="87"/>
  <c r="K33" i="87"/>
  <c r="AH20" i="88"/>
  <c r="AJ22" i="88"/>
  <c r="AH23" i="88"/>
  <c r="AP23" i="88"/>
  <c r="AH42" i="88"/>
  <c r="AP42" i="88"/>
  <c r="AG45" i="88"/>
  <c r="AO45" i="88"/>
  <c r="AG66" i="88"/>
  <c r="AK66" i="88"/>
  <c r="AH67" i="88"/>
  <c r="AP67" i="88"/>
  <c r="AM23" i="89"/>
  <c r="AK22" i="89"/>
  <c r="AM45" i="89"/>
  <c r="AL64" i="89"/>
  <c r="AJ66" i="89"/>
  <c r="C22" i="87"/>
  <c r="AL23" i="89"/>
  <c r="AQ20" i="88"/>
  <c r="AN21" i="88"/>
  <c r="AI42" i="88"/>
  <c r="AQ42" i="88"/>
  <c r="AN43" i="88"/>
  <c r="AM45" i="88"/>
  <c r="AH45" i="88"/>
  <c r="AP45" i="88"/>
  <c r="AI67" i="88"/>
  <c r="AQ67" i="88"/>
  <c r="AL22" i="89"/>
  <c r="AI65" i="89"/>
  <c r="AQ65" i="89"/>
  <c r="AL65" i="89"/>
  <c r="AK66" i="89"/>
  <c r="H11" i="87"/>
  <c r="F22" i="87"/>
  <c r="N22" i="87"/>
  <c r="AJ20" i="88"/>
  <c r="AG21" i="88"/>
  <c r="AO21" i="88"/>
  <c r="AL22" i="88"/>
  <c r="AG42" i="88"/>
  <c r="AN45" i="88"/>
  <c r="AG64" i="88"/>
  <c r="AO64" i="88"/>
  <c r="AN65" i="88"/>
  <c r="AM66" i="88"/>
  <c r="AO23" i="89"/>
  <c r="AH20" i="89"/>
  <c r="AP20" i="89"/>
  <c r="AG21" i="89"/>
  <c r="AO21" i="89"/>
  <c r="AH43" i="89"/>
  <c r="AP43" i="89"/>
  <c r="AL45" i="89"/>
  <c r="AJ65" i="89"/>
  <c r="H22" i="87"/>
  <c r="AS20" i="88"/>
  <c r="AM22" i="88"/>
  <c r="AH43" i="88"/>
  <c r="AP43" i="88"/>
  <c r="AJ45" i="88"/>
  <c r="AP23" i="89"/>
  <c r="AJ44" i="89"/>
  <c r="J33" i="87"/>
  <c r="AL23" i="88"/>
  <c r="AL42" i="88"/>
  <c r="AN44" i="88"/>
  <c r="AM43" i="89"/>
  <c r="AK44" i="89"/>
  <c r="AM67" i="89"/>
  <c r="AT7" i="89"/>
  <c r="AS64" i="88"/>
  <c r="O42" i="88"/>
  <c r="AE20" i="88"/>
  <c r="O20" i="88"/>
  <c r="AR65" i="88"/>
  <c r="S33" i="87"/>
  <c r="E11" i="87"/>
  <c r="M11" i="87"/>
  <c r="I33" i="87"/>
  <c r="AH21" i="88"/>
  <c r="AP21" i="88"/>
  <c r="AM23" i="88"/>
  <c r="AM43" i="88"/>
  <c r="F11" i="87"/>
  <c r="N11" i="87"/>
  <c r="G11" i="87"/>
  <c r="I22" i="87"/>
  <c r="F33" i="87"/>
  <c r="N33" i="87"/>
  <c r="AP20" i="88"/>
  <c r="AK23" i="88"/>
  <c r="AK43" i="88"/>
  <c r="AM44" i="88"/>
  <c r="AG44" i="88"/>
  <c r="AO44" i="88"/>
  <c r="AR45" i="88"/>
  <c r="AM64" i="88"/>
  <c r="AI65" i="88"/>
  <c r="AQ65" i="88"/>
  <c r="AN66" i="88"/>
  <c r="AH21" i="89"/>
  <c r="AP21" i="89"/>
  <c r="AJ42" i="89"/>
  <c r="AG43" i="89"/>
  <c r="AO43" i="89"/>
  <c r="AI44" i="89"/>
  <c r="AQ44" i="89"/>
  <c r="AN64" i="89"/>
  <c r="AR22" i="88"/>
  <c r="AO23" i="88"/>
  <c r="AJ42" i="88"/>
  <c r="AR42" i="88"/>
  <c r="AT42" i="88" s="1"/>
  <c r="AM42" i="88"/>
  <c r="AL43" i="88"/>
  <c r="AG43" i="88"/>
  <c r="AO43" i="88"/>
  <c r="AK45" i="88"/>
  <c r="AN64" i="88"/>
  <c r="AJ67" i="88"/>
  <c r="AM20" i="89"/>
  <c r="AI21" i="89"/>
  <c r="AQ21" i="89"/>
  <c r="AM22" i="89"/>
  <c r="AK42" i="89"/>
  <c r="AJ45" i="89"/>
  <c r="AN65" i="89"/>
  <c r="AI67" i="89"/>
  <c r="AQ67" i="89"/>
  <c r="AP66" i="88"/>
  <c r="AK67" i="88"/>
  <c r="AN20" i="89"/>
  <c r="AN44" i="89"/>
  <c r="AH45" i="89"/>
  <c r="AP45" i="89"/>
  <c r="AK45" i="89"/>
  <c r="AH64" i="89"/>
  <c r="AP64" i="89"/>
  <c r="AJ67" i="89"/>
  <c r="AK41" i="88"/>
  <c r="I11" i="87"/>
  <c r="AL21" i="88"/>
  <c r="AG22" i="88"/>
  <c r="AO22" i="88"/>
  <c r="AR44" i="88"/>
  <c r="AL65" i="88"/>
  <c r="AI66" i="88"/>
  <c r="AQ66" i="88"/>
  <c r="AG20" i="89"/>
  <c r="AO20" i="89"/>
  <c r="AK21" i="89"/>
  <c r="AG22" i="89"/>
  <c r="AO22" i="89"/>
  <c r="AJ43" i="89"/>
  <c r="AG44" i="89"/>
  <c r="AO44" i="89"/>
  <c r="AM64" i="89"/>
  <c r="AI64" i="89"/>
  <c r="AQ64" i="89"/>
  <c r="AH65" i="89"/>
  <c r="AP65" i="89"/>
  <c r="AM66" i="89"/>
  <c r="J10" i="87"/>
  <c r="J11" i="87" s="1"/>
  <c r="E22" i="87"/>
  <c r="M22" i="87"/>
  <c r="AL20" i="88"/>
  <c r="AM21" i="88"/>
  <c r="AH22" i="88"/>
  <c r="AP22" i="88"/>
  <c r="AJ23" i="88"/>
  <c r="AJ43" i="88"/>
  <c r="AK44" i="88"/>
  <c r="AM67" i="88"/>
  <c r="AH22" i="89"/>
  <c r="AP22" i="89"/>
  <c r="AN42" i="89"/>
  <c r="AK43" i="89"/>
  <c r="AN66" i="89"/>
  <c r="AL67" i="89"/>
  <c r="AK21" i="88"/>
  <c r="AI20" i="89"/>
  <c r="AQ20" i="89"/>
  <c r="AM21" i="89"/>
  <c r="AI22" i="89"/>
  <c r="AQ22" i="89"/>
  <c r="AG42" i="89"/>
  <c r="AO42" i="89"/>
  <c r="AI43" i="89"/>
  <c r="AQ43" i="89"/>
  <c r="AN45" i="89"/>
  <c r="O48" i="89"/>
  <c r="AE48" i="89" s="1"/>
  <c r="AT48" i="89" s="1"/>
  <c r="AG64" i="89"/>
  <c r="AO64" i="89"/>
  <c r="AK64" i="89"/>
  <c r="AG66" i="89"/>
  <c r="AO66" i="89"/>
  <c r="AG65" i="88"/>
  <c r="AO65" i="88"/>
  <c r="AG45" i="89"/>
  <c r="AO45" i="89"/>
  <c r="AK65" i="89"/>
  <c r="U33" i="87"/>
  <c r="P22" i="87"/>
  <c r="AR42" i="89"/>
  <c r="AT29" i="89"/>
  <c r="AR44" i="89"/>
  <c r="AR22" i="89"/>
  <c r="AR21" i="89"/>
  <c r="AT21" i="89" s="1"/>
  <c r="AR23" i="89"/>
  <c r="AR65" i="89"/>
  <c r="AT65" i="89" s="1"/>
  <c r="AR66" i="89"/>
  <c r="AR67" i="89"/>
  <c r="AT63" i="89"/>
  <c r="AR43" i="89"/>
  <c r="AR45" i="89"/>
  <c r="AR20" i="89"/>
  <c r="AR63" i="88"/>
  <c r="AT63" i="88" s="1"/>
  <c r="AT51" i="88"/>
  <c r="AS41" i="88"/>
  <c r="AT41" i="88" s="1"/>
  <c r="AT29" i="88"/>
  <c r="AS19" i="88"/>
  <c r="AT19" i="88" s="1"/>
  <c r="AT7" i="88"/>
  <c r="AR67" i="88"/>
  <c r="AR64" i="88"/>
  <c r="AR66" i="88"/>
  <c r="AO63" i="88"/>
  <c r="AR43" i="88"/>
  <c r="AT43" i="88" s="1"/>
  <c r="O41" i="88"/>
  <c r="AN41" i="88"/>
  <c r="AO41" i="88"/>
  <c r="AM19" i="88"/>
  <c r="AR23" i="88"/>
  <c r="AR20" i="88"/>
  <c r="AR21" i="88"/>
  <c r="AL19" i="88"/>
  <c r="AG19" i="88"/>
  <c r="S22" i="87"/>
  <c r="U22" i="87"/>
  <c r="U11" i="87"/>
  <c r="S11" i="87"/>
  <c r="AT41" i="89"/>
  <c r="AE63" i="89"/>
  <c r="AS19" i="89"/>
  <c r="AT19" i="89" s="1"/>
  <c r="A41" i="89"/>
  <c r="D33" i="87"/>
  <c r="L33" i="87"/>
  <c r="G22" i="87"/>
  <c r="O22" i="87"/>
  <c r="J7" i="87"/>
  <c r="AT43" i="89" l="1"/>
  <c r="AT65" i="88"/>
  <c r="AT21" i="88"/>
  <c r="AT64" i="88"/>
  <c r="AT20" i="89"/>
  <c r="AT42" i="89"/>
  <c r="K11" i="87"/>
  <c r="AT20" i="88"/>
  <c r="L55" i="70"/>
  <c r="F55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2" i="70"/>
  <c r="O52" i="70"/>
  <c r="L52" i="70"/>
  <c r="F52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P52" i="70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L51" i="70" l="1"/>
  <c r="F51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N90" i="86"/>
  <c r="O90" i="86"/>
  <c r="N91" i="86"/>
  <c r="O91" i="86"/>
  <c r="L87" i="86"/>
  <c r="L90" i="86"/>
  <c r="F87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90" i="86"/>
  <c r="P55" i="3"/>
  <c r="P94" i="3"/>
  <c r="P56" i="81"/>
  <c r="P58" i="86"/>
  <c r="P59" i="47"/>
  <c r="P53" i="36"/>
  <c r="P77" i="68"/>
  <c r="P78" i="68"/>
  <c r="P57" i="47"/>
  <c r="P91" i="86"/>
  <c r="P87" i="86"/>
  <c r="P93" i="3"/>
  <c r="H95" i="47"/>
  <c r="I95" i="47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1" i="86"/>
  <c r="F92" i="86"/>
  <c r="L91" i="86"/>
  <c r="L92" i="86"/>
  <c r="N92" i="86"/>
  <c r="O92" i="86"/>
  <c r="B61" i="86"/>
  <c r="C61" i="86"/>
  <c r="F54" i="3"/>
  <c r="N54" i="3"/>
  <c r="O54" i="3"/>
  <c r="L54" i="3"/>
  <c r="F92" i="83"/>
  <c r="N92" i="83"/>
  <c r="O92" i="83"/>
  <c r="L92" i="83"/>
  <c r="N49" i="70"/>
  <c r="O49" i="70"/>
  <c r="L49" i="70"/>
  <c r="F4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C7" i="2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92" i="86"/>
  <c r="P75" i="83"/>
  <c r="P88" i="68"/>
  <c r="P84" i="68"/>
  <c r="P70" i="66"/>
  <c r="P19" i="66"/>
  <c r="P21" i="66"/>
  <c r="P87" i="68"/>
  <c r="P89" i="68"/>
  <c r="P85" i="68"/>
  <c r="P71" i="66"/>
  <c r="P60" i="48"/>
  <c r="P31" i="48"/>
  <c r="P84" i="86"/>
  <c r="P54" i="3"/>
  <c r="P18" i="66"/>
  <c r="P85" i="86"/>
  <c r="P52" i="3"/>
  <c r="P49" i="70"/>
  <c r="P90" i="68"/>
  <c r="P86" i="68"/>
  <c r="P69" i="66"/>
  <c r="P68" i="66"/>
  <c r="P16" i="66"/>
  <c r="P17" i="66"/>
  <c r="P92" i="83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L65" i="66"/>
  <c r="L66" i="66"/>
  <c r="L67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65" i="66" l="1"/>
  <c r="P94" i="48"/>
  <c r="P90" i="48"/>
  <c r="P58" i="48"/>
  <c r="P60" i="46"/>
  <c r="P81" i="68"/>
  <c r="P67" i="66"/>
  <c r="P66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9" i="66"/>
  <c r="P11" i="66"/>
  <c r="P91" i="48"/>
  <c r="P91" i="47"/>
  <c r="P92" i="47"/>
  <c r="P89" i="47"/>
  <c r="P93" i="47"/>
  <c r="P60" i="68"/>
  <c r="P57" i="68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C53" i="2"/>
  <c r="D53" i="2"/>
  <c r="J47" i="2"/>
  <c r="I47" i="2"/>
  <c r="D47" i="2"/>
  <c r="C47" i="2"/>
  <c r="J27" i="2"/>
  <c r="I27" i="2"/>
  <c r="D27" i="2"/>
  <c r="C27" i="2"/>
  <c r="J7" i="2"/>
  <c r="I7" i="2"/>
  <c r="D7" i="2"/>
  <c r="N70" i="86"/>
  <c r="O70" i="86"/>
  <c r="F70" i="86"/>
  <c r="L70" i="86"/>
  <c r="G7" i="2" l="1"/>
  <c r="G47" i="84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C95" i="86"/>
  <c r="B95" i="86"/>
  <c r="D95" i="86" s="1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H15" i="85" s="1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P52" i="84"/>
  <c r="O52" i="84"/>
  <c r="M52" i="84"/>
  <c r="G52" i="84"/>
  <c r="P51" i="84"/>
  <c r="O51" i="84"/>
  <c r="M51" i="84"/>
  <c r="G51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N15" i="85" l="1"/>
  <c r="L37" i="86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N25" i="70" l="1"/>
  <c r="O25" i="70"/>
  <c r="N26" i="70"/>
  <c r="O26" i="70"/>
  <c r="N27" i="70"/>
  <c r="O27" i="70"/>
  <c r="L25" i="70"/>
  <c r="L26" i="70"/>
  <c r="L27" i="70"/>
  <c r="F25" i="70"/>
  <c r="F26" i="70"/>
  <c r="F27" i="70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L92" i="47"/>
  <c r="L93" i="47"/>
  <c r="F92" i="47"/>
  <c r="F93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H15" i="80" s="1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F83" i="66" l="1"/>
  <c r="M15" i="80"/>
  <c r="E38" i="81"/>
  <c r="I67" i="81"/>
  <c r="N55" i="66"/>
  <c r="P91" i="46"/>
  <c r="K62" i="81"/>
  <c r="D33" i="81"/>
  <c r="E96" i="83"/>
  <c r="P88" i="83"/>
  <c r="P82" i="48"/>
  <c r="J62" i="81"/>
  <c r="P27" i="70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26" i="70"/>
  <c r="P25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48" l="1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L67" i="70" l="1"/>
  <c r="N67" i="70"/>
  <c r="O67" i="70"/>
  <c r="L68" i="70"/>
  <c r="N68" i="70"/>
  <c r="O68" i="70"/>
  <c r="F67" i="70"/>
  <c r="F68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68" i="70"/>
  <c r="P23" i="70"/>
  <c r="P20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N54" i="48" l="1"/>
  <c r="O54" i="48"/>
  <c r="L54" i="48"/>
  <c r="F54" i="48"/>
  <c r="P54" i="48" l="1"/>
  <c r="I61" i="3" l="1"/>
  <c r="B95" i="47" l="1"/>
  <c r="C95" i="47"/>
  <c r="K95" i="46"/>
  <c r="H61" i="3" l="1"/>
  <c r="K88" i="47" l="1"/>
  <c r="B83" i="70" l="1"/>
  <c r="C83" i="70"/>
  <c r="L57" i="46"/>
  <c r="N57" i="46"/>
  <c r="O57" i="46"/>
  <c r="L58" i="46"/>
  <c r="N58" i="46"/>
  <c r="O58" i="46"/>
  <c r="F57" i="46"/>
  <c r="F58" i="46"/>
  <c r="F83" i="70" l="1"/>
  <c r="P58" i="46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M15" i="74" s="1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H15" i="72" s="1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G15" i="73" l="1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H83" i="70"/>
  <c r="N83" i="70" s="1"/>
  <c r="I83" i="70"/>
  <c r="L83" i="70" l="1"/>
  <c r="O83" i="70"/>
  <c r="P83" i="70" s="1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1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H32" i="36"/>
  <c r="I32" i="36"/>
  <c r="O84" i="70" l="1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E54" i="70"/>
  <c r="D54" i="70"/>
  <c r="K53" i="70"/>
  <c r="E53" i="70"/>
  <c r="D53" i="70"/>
  <c r="K52" i="70"/>
  <c r="E52" i="70"/>
  <c r="D52" i="70"/>
  <c r="K51" i="70"/>
  <c r="E51" i="70"/>
  <c r="D51" i="70"/>
  <c r="K50" i="70"/>
  <c r="E50" i="70"/>
  <c r="D50" i="70"/>
  <c r="K49" i="70"/>
  <c r="E49" i="70"/>
  <c r="D49" i="70"/>
  <c r="O48" i="70"/>
  <c r="N48" i="70"/>
  <c r="L48" i="70"/>
  <c r="K48" i="70"/>
  <c r="F48" i="70"/>
  <c r="E48" i="70"/>
  <c r="D48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E32" i="70"/>
  <c r="K31" i="70"/>
  <c r="J31" i="70"/>
  <c r="E31" i="70"/>
  <c r="D31" i="70"/>
  <c r="K30" i="70"/>
  <c r="J30" i="70"/>
  <c r="E30" i="70"/>
  <c r="D30" i="70"/>
  <c r="K29" i="70"/>
  <c r="J29" i="70"/>
  <c r="E29" i="70"/>
  <c r="D29" i="70"/>
  <c r="K28" i="70"/>
  <c r="J28" i="70"/>
  <c r="E28" i="70"/>
  <c r="D28" i="70"/>
  <c r="K27" i="70"/>
  <c r="J27" i="70"/>
  <c r="E27" i="70"/>
  <c r="D27" i="70"/>
  <c r="K26" i="70"/>
  <c r="J26" i="70"/>
  <c r="E26" i="70"/>
  <c r="D26" i="70"/>
  <c r="K25" i="70"/>
  <c r="J25" i="70"/>
  <c r="E25" i="70"/>
  <c r="D25" i="70"/>
  <c r="K24" i="70"/>
  <c r="J24" i="70"/>
  <c r="E24" i="70"/>
  <c r="D24" i="70"/>
  <c r="K23" i="70"/>
  <c r="J23" i="70"/>
  <c r="E23" i="70"/>
  <c r="D23" i="70"/>
  <c r="K22" i="70"/>
  <c r="J22" i="70"/>
  <c r="E22" i="70"/>
  <c r="D22" i="70"/>
  <c r="K21" i="70"/>
  <c r="J21" i="70"/>
  <c r="E21" i="70"/>
  <c r="D21" i="70"/>
  <c r="K20" i="70"/>
  <c r="J20" i="70"/>
  <c r="E20" i="70"/>
  <c r="D20" i="70"/>
  <c r="K19" i="70"/>
  <c r="J19" i="70"/>
  <c r="E19" i="70"/>
  <c r="D19" i="70"/>
  <c r="K18" i="70"/>
  <c r="J18" i="70"/>
  <c r="E18" i="70"/>
  <c r="D18" i="70"/>
  <c r="O17" i="70"/>
  <c r="N17" i="70"/>
  <c r="L17" i="70"/>
  <c r="K17" i="70"/>
  <c r="J17" i="70"/>
  <c r="F17" i="70"/>
  <c r="E17" i="70"/>
  <c r="D17" i="70"/>
  <c r="O16" i="70"/>
  <c r="N16" i="70"/>
  <c r="L16" i="70"/>
  <c r="K16" i="70"/>
  <c r="J16" i="70"/>
  <c r="F16" i="70"/>
  <c r="E16" i="70"/>
  <c r="D16" i="70"/>
  <c r="O15" i="70"/>
  <c r="N15" i="70"/>
  <c r="L15" i="70"/>
  <c r="K15" i="70"/>
  <c r="J15" i="70"/>
  <c r="F15" i="70"/>
  <c r="E15" i="70"/>
  <c r="D15" i="70"/>
  <c r="O14" i="70"/>
  <c r="N14" i="70"/>
  <c r="L14" i="70"/>
  <c r="K14" i="70"/>
  <c r="J14" i="70"/>
  <c r="F14" i="70"/>
  <c r="E14" i="70"/>
  <c r="D14" i="70"/>
  <c r="O13" i="70"/>
  <c r="N13" i="70"/>
  <c r="L13" i="70"/>
  <c r="K13" i="70"/>
  <c r="J13" i="70"/>
  <c r="F13" i="70"/>
  <c r="E13" i="70"/>
  <c r="D13" i="70"/>
  <c r="O12" i="70"/>
  <c r="N12" i="70"/>
  <c r="L12" i="70"/>
  <c r="K12" i="70"/>
  <c r="J12" i="70"/>
  <c r="F12" i="70"/>
  <c r="E12" i="70"/>
  <c r="D12" i="70"/>
  <c r="O11" i="70"/>
  <c r="N11" i="70"/>
  <c r="L11" i="70"/>
  <c r="K11" i="70"/>
  <c r="J11" i="70"/>
  <c r="F11" i="70"/>
  <c r="E11" i="70"/>
  <c r="D11" i="70"/>
  <c r="O10" i="70"/>
  <c r="N10" i="70"/>
  <c r="L10" i="70"/>
  <c r="K10" i="70"/>
  <c r="J10" i="70"/>
  <c r="F10" i="70"/>
  <c r="E10" i="70"/>
  <c r="D10" i="70"/>
  <c r="O9" i="70"/>
  <c r="N9" i="70"/>
  <c r="L9" i="70"/>
  <c r="K9" i="70"/>
  <c r="J9" i="70"/>
  <c r="F9" i="70"/>
  <c r="E9" i="70"/>
  <c r="D9" i="70"/>
  <c r="O8" i="70"/>
  <c r="N8" i="70"/>
  <c r="L8" i="70"/>
  <c r="K8" i="70"/>
  <c r="J8" i="70"/>
  <c r="F8" i="70"/>
  <c r="E8" i="70"/>
  <c r="D8" i="70"/>
  <c r="O7" i="70"/>
  <c r="N7" i="70"/>
  <c r="L7" i="70"/>
  <c r="K7" i="70"/>
  <c r="J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F56" i="70" l="1"/>
  <c r="N56" i="70"/>
  <c r="O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P38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J94" i="46"/>
  <c r="E94" i="46"/>
  <c r="D94" i="46"/>
  <c r="J93" i="46"/>
  <c r="E93" i="46"/>
  <c r="D93" i="46"/>
  <c r="J92" i="46"/>
  <c r="E92" i="46"/>
  <c r="D92" i="46"/>
  <c r="J91" i="46"/>
  <c r="E91" i="46"/>
  <c r="D91" i="46"/>
  <c r="J90" i="46"/>
  <c r="E90" i="46"/>
  <c r="D90" i="46"/>
  <c r="J89" i="46"/>
  <c r="E89" i="46"/>
  <c r="D89" i="46"/>
  <c r="J88" i="46"/>
  <c r="E88" i="46"/>
  <c r="D88" i="46"/>
  <c r="J87" i="46"/>
  <c r="E87" i="46"/>
  <c r="D87" i="46"/>
  <c r="J86" i="46"/>
  <c r="E86" i="46"/>
  <c r="D86" i="46"/>
  <c r="J85" i="46"/>
  <c r="E85" i="46"/>
  <c r="D85" i="46"/>
  <c r="J84" i="46"/>
  <c r="E84" i="46"/>
  <c r="D84" i="46"/>
  <c r="J83" i="46"/>
  <c r="E83" i="46"/>
  <c r="D83" i="46"/>
  <c r="J82" i="46"/>
  <c r="E82" i="46"/>
  <c r="D82" i="46"/>
  <c r="J81" i="46"/>
  <c r="E81" i="46"/>
  <c r="D81" i="46"/>
  <c r="J80" i="46"/>
  <c r="E80" i="46"/>
  <c r="D80" i="46"/>
  <c r="J79" i="46"/>
  <c r="E79" i="46"/>
  <c r="D79" i="46"/>
  <c r="J78" i="46"/>
  <c r="E78" i="46"/>
  <c r="D78" i="46"/>
  <c r="J77" i="46"/>
  <c r="E77" i="46"/>
  <c r="D77" i="46"/>
  <c r="J76" i="46"/>
  <c r="E76" i="46"/>
  <c r="D76" i="46"/>
  <c r="O75" i="46"/>
  <c r="N75" i="46"/>
  <c r="L75" i="46"/>
  <c r="J75" i="46"/>
  <c r="F75" i="46"/>
  <c r="E75" i="46"/>
  <c r="D75" i="46"/>
  <c r="O74" i="46"/>
  <c r="N74" i="46"/>
  <c r="L74" i="46"/>
  <c r="J74" i="46"/>
  <c r="F74" i="46"/>
  <c r="E74" i="46"/>
  <c r="D74" i="46"/>
  <c r="O73" i="46"/>
  <c r="N73" i="46"/>
  <c r="L73" i="46"/>
  <c r="J73" i="46"/>
  <c r="F73" i="46"/>
  <c r="E73" i="46"/>
  <c r="D73" i="46"/>
  <c r="O72" i="46"/>
  <c r="N72" i="46"/>
  <c r="L72" i="46"/>
  <c r="J72" i="46"/>
  <c r="F72" i="46"/>
  <c r="E72" i="46"/>
  <c r="D72" i="46"/>
  <c r="O71" i="46"/>
  <c r="N71" i="46"/>
  <c r="L71" i="46"/>
  <c r="J71" i="46"/>
  <c r="F71" i="46"/>
  <c r="E71" i="46"/>
  <c r="D71" i="46"/>
  <c r="O70" i="46"/>
  <c r="N70" i="46"/>
  <c r="L70" i="46"/>
  <c r="J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C61" i="46"/>
  <c r="E61" i="46" s="1"/>
  <c r="B61" i="46"/>
  <c r="J60" i="46"/>
  <c r="E60" i="46"/>
  <c r="D60" i="46"/>
  <c r="J59" i="46"/>
  <c r="E59" i="46"/>
  <c r="D59" i="46"/>
  <c r="J58" i="46"/>
  <c r="E58" i="46"/>
  <c r="D58" i="46"/>
  <c r="J57" i="46"/>
  <c r="E57" i="46"/>
  <c r="D57" i="46"/>
  <c r="J56" i="46"/>
  <c r="E56" i="46"/>
  <c r="D56" i="46"/>
  <c r="J55" i="46"/>
  <c r="E55" i="46"/>
  <c r="D55" i="46"/>
  <c r="O54" i="46"/>
  <c r="N54" i="46"/>
  <c r="L54" i="46"/>
  <c r="J54" i="46"/>
  <c r="F54" i="46"/>
  <c r="E54" i="46"/>
  <c r="D54" i="46"/>
  <c r="O53" i="46"/>
  <c r="P53" i="46" s="1"/>
  <c r="J53" i="46"/>
  <c r="E53" i="46"/>
  <c r="D53" i="46"/>
  <c r="O52" i="46"/>
  <c r="N52" i="46"/>
  <c r="L52" i="46"/>
  <c r="J52" i="46"/>
  <c r="F52" i="46"/>
  <c r="E52" i="46"/>
  <c r="D52" i="46"/>
  <c r="O51" i="46"/>
  <c r="N51" i="46"/>
  <c r="L51" i="46"/>
  <c r="J51" i="46"/>
  <c r="F51" i="46"/>
  <c r="E51" i="46"/>
  <c r="D51" i="46"/>
  <c r="O50" i="46"/>
  <c r="N50" i="46"/>
  <c r="L50" i="46"/>
  <c r="J50" i="46"/>
  <c r="F50" i="46"/>
  <c r="E50" i="46"/>
  <c r="D50" i="46"/>
  <c r="O49" i="46"/>
  <c r="N49" i="46"/>
  <c r="L49" i="46"/>
  <c r="J49" i="46"/>
  <c r="F49" i="46"/>
  <c r="E49" i="46"/>
  <c r="D49" i="46"/>
  <c r="O48" i="46"/>
  <c r="N48" i="46"/>
  <c r="L48" i="46"/>
  <c r="J48" i="46"/>
  <c r="F48" i="46"/>
  <c r="E48" i="46"/>
  <c r="D48" i="46"/>
  <c r="O47" i="46"/>
  <c r="N47" i="46"/>
  <c r="L47" i="46"/>
  <c r="J47" i="46"/>
  <c r="F47" i="46"/>
  <c r="E47" i="46"/>
  <c r="D47" i="46"/>
  <c r="O46" i="46"/>
  <c r="N46" i="46"/>
  <c r="L46" i="46"/>
  <c r="J46" i="46"/>
  <c r="F46" i="46"/>
  <c r="E46" i="46"/>
  <c r="D46" i="46"/>
  <c r="O45" i="46"/>
  <c r="N45" i="46"/>
  <c r="L45" i="46"/>
  <c r="J45" i="46"/>
  <c r="F45" i="46"/>
  <c r="E45" i="46"/>
  <c r="D45" i="46"/>
  <c r="O44" i="46"/>
  <c r="N44" i="46"/>
  <c r="L44" i="46"/>
  <c r="J44" i="46"/>
  <c r="F44" i="46"/>
  <c r="E44" i="46"/>
  <c r="D44" i="46"/>
  <c r="O43" i="46"/>
  <c r="N43" i="46"/>
  <c r="L43" i="46"/>
  <c r="J43" i="46"/>
  <c r="F43" i="46"/>
  <c r="E43" i="46"/>
  <c r="D43" i="46"/>
  <c r="O42" i="46"/>
  <c r="N42" i="46"/>
  <c r="L42" i="46"/>
  <c r="J42" i="46"/>
  <c r="F42" i="46"/>
  <c r="E42" i="46"/>
  <c r="D42" i="46"/>
  <c r="O41" i="46"/>
  <c r="N41" i="46"/>
  <c r="L41" i="46"/>
  <c r="J41" i="46"/>
  <c r="F41" i="46"/>
  <c r="E41" i="46"/>
  <c r="D41" i="46"/>
  <c r="O40" i="46"/>
  <c r="N40" i="46"/>
  <c r="L40" i="46"/>
  <c r="J40" i="46"/>
  <c r="F40" i="46"/>
  <c r="E40" i="46"/>
  <c r="D40" i="46"/>
  <c r="O39" i="46"/>
  <c r="N39" i="46"/>
  <c r="L39" i="46"/>
  <c r="J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J31" i="46"/>
  <c r="F31" i="46"/>
  <c r="E31" i="46"/>
  <c r="D31" i="46"/>
  <c r="O30" i="46"/>
  <c r="N30" i="46"/>
  <c r="L30" i="46"/>
  <c r="J30" i="46"/>
  <c r="F30" i="46"/>
  <c r="E30" i="46"/>
  <c r="D30" i="46"/>
  <c r="O29" i="46"/>
  <c r="N29" i="46"/>
  <c r="L29" i="46"/>
  <c r="J29" i="46"/>
  <c r="F29" i="46"/>
  <c r="E29" i="46"/>
  <c r="D29" i="46"/>
  <c r="O28" i="46"/>
  <c r="N28" i="46"/>
  <c r="L28" i="46"/>
  <c r="J28" i="46"/>
  <c r="F28" i="46"/>
  <c r="E28" i="46"/>
  <c r="D28" i="46"/>
  <c r="L27" i="46"/>
  <c r="J27" i="46"/>
  <c r="F27" i="46"/>
  <c r="E27" i="46"/>
  <c r="D27" i="46"/>
  <c r="L26" i="46"/>
  <c r="J26" i="46"/>
  <c r="F26" i="46"/>
  <c r="E26" i="46"/>
  <c r="D26" i="46"/>
  <c r="J25" i="46"/>
  <c r="E25" i="46"/>
  <c r="D25" i="46"/>
  <c r="J24" i="46"/>
  <c r="E24" i="46"/>
  <c r="D24" i="46"/>
  <c r="O23" i="46"/>
  <c r="N23" i="46"/>
  <c r="L23" i="46"/>
  <c r="J23" i="46"/>
  <c r="F23" i="46"/>
  <c r="E23" i="46"/>
  <c r="D23" i="46"/>
  <c r="O22" i="46"/>
  <c r="N22" i="46"/>
  <c r="L22" i="46"/>
  <c r="J22" i="46"/>
  <c r="F22" i="46"/>
  <c r="E22" i="46"/>
  <c r="D22" i="46"/>
  <c r="O21" i="46"/>
  <c r="N21" i="46"/>
  <c r="L21" i="46"/>
  <c r="J21" i="46"/>
  <c r="F21" i="46"/>
  <c r="E21" i="46"/>
  <c r="D21" i="46"/>
  <c r="O20" i="46"/>
  <c r="N20" i="46"/>
  <c r="L20" i="46"/>
  <c r="J20" i="46"/>
  <c r="F20" i="46"/>
  <c r="E20" i="46"/>
  <c r="D20" i="46"/>
  <c r="O19" i="46"/>
  <c r="N19" i="46"/>
  <c r="L19" i="46"/>
  <c r="J19" i="46"/>
  <c r="F19" i="46"/>
  <c r="E19" i="46"/>
  <c r="D19" i="46"/>
  <c r="O18" i="46"/>
  <c r="N18" i="46"/>
  <c r="L18" i="46"/>
  <c r="J18" i="46"/>
  <c r="F18" i="46"/>
  <c r="E18" i="46"/>
  <c r="D18" i="46"/>
  <c r="O17" i="46"/>
  <c r="N17" i="46"/>
  <c r="L17" i="46"/>
  <c r="J17" i="46"/>
  <c r="F17" i="46"/>
  <c r="E17" i="46"/>
  <c r="D17" i="46"/>
  <c r="O16" i="46"/>
  <c r="N16" i="46"/>
  <c r="L16" i="46"/>
  <c r="J16" i="46"/>
  <c r="F16" i="46"/>
  <c r="E16" i="46"/>
  <c r="D16" i="46"/>
  <c r="O15" i="46"/>
  <c r="N15" i="46"/>
  <c r="L15" i="46"/>
  <c r="J15" i="46"/>
  <c r="F15" i="46"/>
  <c r="E15" i="46"/>
  <c r="D15" i="46"/>
  <c r="O14" i="46"/>
  <c r="N14" i="46"/>
  <c r="L14" i="46"/>
  <c r="J14" i="46"/>
  <c r="F14" i="46"/>
  <c r="E14" i="46"/>
  <c r="D14" i="46"/>
  <c r="O13" i="46"/>
  <c r="N13" i="46"/>
  <c r="L13" i="46"/>
  <c r="J13" i="46"/>
  <c r="F13" i="46"/>
  <c r="E13" i="46"/>
  <c r="D13" i="46"/>
  <c r="O12" i="46"/>
  <c r="N12" i="46"/>
  <c r="L12" i="46"/>
  <c r="J12" i="46"/>
  <c r="F12" i="46"/>
  <c r="E12" i="46"/>
  <c r="D12" i="46"/>
  <c r="O11" i="46"/>
  <c r="N11" i="46"/>
  <c r="L11" i="46"/>
  <c r="J11" i="46"/>
  <c r="F11" i="46"/>
  <c r="E11" i="46"/>
  <c r="D11" i="46"/>
  <c r="O10" i="46"/>
  <c r="N10" i="46"/>
  <c r="L10" i="46"/>
  <c r="J10" i="46"/>
  <c r="F10" i="46"/>
  <c r="E10" i="46"/>
  <c r="D10" i="46"/>
  <c r="O9" i="46"/>
  <c r="N9" i="46"/>
  <c r="L9" i="46"/>
  <c r="J9" i="46"/>
  <c r="F9" i="46"/>
  <c r="E9" i="46"/>
  <c r="D9" i="46"/>
  <c r="O8" i="46"/>
  <c r="N8" i="46"/>
  <c r="L8" i="46"/>
  <c r="J8" i="46"/>
  <c r="F8" i="46"/>
  <c r="E8" i="46"/>
  <c r="D8" i="46"/>
  <c r="O7" i="46"/>
  <c r="N7" i="46"/>
  <c r="L7" i="46"/>
  <c r="J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D10" i="2"/>
  <c r="C10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J60" i="36"/>
  <c r="E60" i="36"/>
  <c r="D60" i="36"/>
  <c r="K59" i="36"/>
  <c r="J59" i="36"/>
  <c r="E59" i="36"/>
  <c r="D59" i="36"/>
  <c r="O58" i="36"/>
  <c r="N58" i="36"/>
  <c r="L58" i="36"/>
  <c r="K58" i="36"/>
  <c r="J58" i="36"/>
  <c r="F58" i="36"/>
  <c r="E58" i="36"/>
  <c r="D58" i="36"/>
  <c r="O57" i="36"/>
  <c r="N57" i="36"/>
  <c r="L57" i="36"/>
  <c r="K57" i="36"/>
  <c r="J57" i="36"/>
  <c r="F57" i="36"/>
  <c r="E57" i="36"/>
  <c r="D57" i="36"/>
  <c r="K56" i="36"/>
  <c r="J56" i="36"/>
  <c r="F56" i="36"/>
  <c r="E56" i="36"/>
  <c r="D56" i="36"/>
  <c r="K55" i="36"/>
  <c r="J55" i="36"/>
  <c r="E55" i="36"/>
  <c r="D55" i="36"/>
  <c r="K54" i="36"/>
  <c r="J54" i="36"/>
  <c r="E54" i="36"/>
  <c r="D54" i="36"/>
  <c r="K53" i="36"/>
  <c r="J53" i="36"/>
  <c r="E53" i="36"/>
  <c r="D53" i="36"/>
  <c r="K52" i="36"/>
  <c r="J52" i="36"/>
  <c r="E52" i="36"/>
  <c r="D52" i="36"/>
  <c r="O51" i="36"/>
  <c r="N51" i="36"/>
  <c r="L51" i="36"/>
  <c r="K51" i="36"/>
  <c r="J51" i="36"/>
  <c r="F51" i="36"/>
  <c r="E51" i="36"/>
  <c r="D51" i="36"/>
  <c r="O50" i="36"/>
  <c r="N50" i="36"/>
  <c r="L50" i="36"/>
  <c r="K50" i="36"/>
  <c r="J50" i="36"/>
  <c r="F50" i="36"/>
  <c r="E50" i="36"/>
  <c r="D50" i="36"/>
  <c r="O49" i="36"/>
  <c r="N49" i="36"/>
  <c r="L49" i="36"/>
  <c r="K49" i="36"/>
  <c r="J49" i="36"/>
  <c r="F49" i="36"/>
  <c r="E49" i="36"/>
  <c r="D49" i="36"/>
  <c r="O48" i="36"/>
  <c r="N48" i="36"/>
  <c r="L48" i="36"/>
  <c r="K48" i="36"/>
  <c r="J48" i="36"/>
  <c r="F48" i="36"/>
  <c r="E48" i="36"/>
  <c r="D48" i="36"/>
  <c r="O47" i="36"/>
  <c r="N47" i="36"/>
  <c r="L47" i="36"/>
  <c r="K47" i="36"/>
  <c r="J47" i="36"/>
  <c r="F47" i="36"/>
  <c r="E47" i="36"/>
  <c r="D47" i="36"/>
  <c r="O46" i="36"/>
  <c r="N46" i="36"/>
  <c r="L46" i="36"/>
  <c r="K46" i="36"/>
  <c r="J46" i="36"/>
  <c r="F46" i="36"/>
  <c r="E46" i="36"/>
  <c r="D46" i="36"/>
  <c r="O45" i="36"/>
  <c r="N45" i="36"/>
  <c r="L45" i="36"/>
  <c r="K45" i="36"/>
  <c r="J45" i="36"/>
  <c r="F45" i="36"/>
  <c r="E45" i="36"/>
  <c r="D45" i="36"/>
  <c r="O44" i="36"/>
  <c r="N44" i="36"/>
  <c r="L44" i="36"/>
  <c r="K44" i="36"/>
  <c r="J44" i="36"/>
  <c r="F44" i="36"/>
  <c r="E44" i="36"/>
  <c r="D44" i="36"/>
  <c r="O43" i="36"/>
  <c r="N43" i="36"/>
  <c r="L43" i="36"/>
  <c r="K43" i="36"/>
  <c r="J43" i="36"/>
  <c r="F43" i="36"/>
  <c r="E43" i="36"/>
  <c r="D43" i="36"/>
  <c r="O42" i="36"/>
  <c r="N42" i="36"/>
  <c r="L42" i="36"/>
  <c r="K42" i="36"/>
  <c r="J42" i="36"/>
  <c r="F42" i="36"/>
  <c r="E42" i="36"/>
  <c r="D42" i="36"/>
  <c r="O41" i="36"/>
  <c r="N41" i="36"/>
  <c r="L41" i="36"/>
  <c r="K41" i="36"/>
  <c r="J41" i="36"/>
  <c r="F41" i="36"/>
  <c r="E41" i="36"/>
  <c r="D41" i="36"/>
  <c r="O40" i="36"/>
  <c r="N40" i="36"/>
  <c r="L40" i="36"/>
  <c r="K40" i="36"/>
  <c r="J40" i="36"/>
  <c r="F40" i="36"/>
  <c r="E40" i="36"/>
  <c r="D40" i="36"/>
  <c r="O39" i="36"/>
  <c r="N39" i="36"/>
  <c r="L39" i="36"/>
  <c r="K39" i="36"/>
  <c r="J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P32" i="47" l="1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I20" i="2"/>
  <c r="M10" i="2"/>
  <c r="P95" i="48"/>
  <c r="N95" i="36"/>
  <c r="P82" i="36"/>
  <c r="P72" i="36"/>
  <c r="P59" i="36"/>
  <c r="Q48" i="2"/>
  <c r="P30" i="2"/>
  <c r="J2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<sst xmlns="http://schemas.openxmlformats.org/spreadsheetml/2006/main" count="2017" uniqueCount="242">
  <si>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</si>
  <si>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</si>
  <si>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</si>
  <si>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</si>
  <si>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</si>
  <si>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</si>
  <si>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</si>
  <si>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</si>
  <si>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</si>
  <si>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</si>
  <si>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</si>
  <si>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</si>
  <si>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</si>
  <si>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</si>
  <si>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</si>
  <si>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</si>
  <si>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</si>
  <si>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</si>
  <si>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</si>
  <si>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</si>
  <si>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</si>
  <si>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</si>
  <si>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</si>
  <si>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</si>
  <si>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</si>
  <si>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</si>
  <si>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</si>
  <si>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</si>
  <si>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</si>
  <si>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</si>
  <si>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</si>
  <si>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</si>
  <si>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</si>
  <si>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</si>
  <si>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</si>
  <si>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</si>
  <si>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</si>
  <si>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</si>
  <si>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</si>
  <si>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</si>
  <si>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</si>
  <si>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</si>
  <si>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</si>
  <si>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</si>
  <si>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</si>
  <si>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</si>
  <si>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</si>
  <si>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</si>
  <si>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</si>
  <si>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</si>
  <si>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</si>
  <si>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</si>
  <si>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</si>
  <si>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</si>
  <si>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</si>
  <si>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</si>
  <si>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</si>
  <si>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</si>
  <si>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</si>
  <si>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</si>
  <si>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</si>
  <si>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</si>
  <si>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</si>
  <si>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</si>
  <si>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</si>
  <si>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</si>
  <si>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</si>
  <si>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</si>
  <si>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</si>
  <si>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</si>
  <si>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</si>
  <si>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</si>
  <si>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</si>
  <si>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</si>
  <si>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</si>
  <si>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</si>
  <si>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</si>
  <si>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</si>
  <si>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</si>
  <si>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</si>
  <si>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</si>
  <si>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</si>
  <si>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</si>
  <si>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</si>
  <si>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</si>
  <si>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</si>
  <si>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</si>
  <si>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</si>
  <si>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</si>
  <si>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</si>
  <si>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</si>
  <si>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</si>
  <si>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</si>
  <si>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</si>
  <si>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</si>
  <si>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</si>
  <si>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</si>
  <si>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</si>
  <si>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</si>
  <si>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</si>
  <si>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</si>
  <si>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</si>
  <si>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</si>
  <si>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</si>
  <si>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</si>
  <si>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</si>
  <si>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</si>
  <si>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Ano Móvel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</si>
  <si>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</si>
  <si>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</si>
  <si>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</si>
  <si>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</si>
  <si>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</si>
  <si>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</si>
  <si>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</si>
  <si>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</si>
  <si>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</si>
  <si>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</si>
  <si>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</si>
  <si>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</si>
  <si>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</si>
  <si>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</si>
  <si>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</si>
  <si>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</si>
  <si>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</si>
  <si>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</si>
  <si>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</si>
  <si>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</si>
  <si>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</si>
  <si>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</si>
  <si>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</si>
  <si>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D       2022/2021</t>
  </si>
  <si>
    <t>2007/2021</t>
  </si>
  <si>
    <t>2022 /2021</t>
  </si>
  <si>
    <t>Vinho Licoroso com DO / IG</t>
  </si>
  <si>
    <t>Vinho Licoroso sem DO / IG</t>
  </si>
  <si>
    <t>2022 / 2021</t>
  </si>
  <si>
    <t>Evolução das Exportações de Vinho com DO + IG + Vinho (ex-mesa) por Mercado / Acondicionamento</t>
  </si>
  <si>
    <t>2022/2021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</si>
  <si>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</si>
  <si>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</si>
  <si>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</si>
  <si>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</si>
  <si>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</si>
  <si>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</si>
  <si>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</si>
  <si>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</si>
  <si>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</si>
  <si>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</si>
  <si>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</si>
  <si>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2022 - Dados Preliminares</t>
  </si>
  <si>
    <t>Evolução das Exportações de Vinho com DO com Destino a uma Seleção de Mercados</t>
  </si>
  <si>
    <t>jan-jun</t>
  </si>
  <si>
    <t>2021  - Dados Definitivos - 09-08-2022</t>
  </si>
  <si>
    <t xml:space="preserve">julho 2022 versus julho 2021 </t>
  </si>
  <si>
    <t>Evolução das Exportações de Vinho (NC 2204) por Mercado / Acondicionamento - julho 2022 vs julho 2021</t>
  </si>
  <si>
    <t>Evolução das Exportações com Destino a uma Seleção de Mercados (NC 2204) - julho 2022 vs julho 2021</t>
  </si>
  <si>
    <t>Exportações por Tipo de Produto - julho 2022 vs julho 2021</t>
  </si>
  <si>
    <t>5 - Exportações por Tipo de produto - julho 2022 vs julho 2021</t>
  </si>
  <si>
    <t>jan-julho</t>
  </si>
  <si>
    <t>Ago 20 a jul 2021</t>
  </si>
  <si>
    <t>ago 21 a jul 2022</t>
  </si>
  <si>
    <t>jan-jul</t>
  </si>
  <si>
    <t>7 - Evolução das Exportações de Vinho (NC 2204) por Mercado / Acondicionamento - julho 2022 vs julho 2021</t>
  </si>
  <si>
    <t>9 - Evolução das Exportações com Destino a uma Selecção de Mercado - Julho  2022 vs julho 2021</t>
  </si>
  <si>
    <t>E.U.AMERICA</t>
  </si>
  <si>
    <t>FRANCA</t>
  </si>
  <si>
    <t>REINO UNIDO</t>
  </si>
  <si>
    <t>BRASIL</t>
  </si>
  <si>
    <t>CANADA</t>
  </si>
  <si>
    <t>ALEMANHA</t>
  </si>
  <si>
    <t>PAISES BAIXOS</t>
  </si>
  <si>
    <t>BELGICA</t>
  </si>
  <si>
    <t>ANGOLA</t>
  </si>
  <si>
    <t>SUICA</t>
  </si>
  <si>
    <t>POLONIA</t>
  </si>
  <si>
    <t>SUECIA</t>
  </si>
  <si>
    <t>ESPANHA</t>
  </si>
  <si>
    <t>DINAMARCA</t>
  </si>
  <si>
    <t>NORUEGA</t>
  </si>
  <si>
    <t>LUXEMBURGO</t>
  </si>
  <si>
    <t>FINLANDIA</t>
  </si>
  <si>
    <t>PAISES PT N/ DETERM.</t>
  </si>
  <si>
    <t>ITALIA</t>
  </si>
  <si>
    <t>JAPAO</t>
  </si>
  <si>
    <t>CHINA</t>
  </si>
  <si>
    <t>GUINE BISSAU</t>
  </si>
  <si>
    <t>COREIA DO SUL</t>
  </si>
  <si>
    <t>FEDERAÇÃO RUSSA</t>
  </si>
  <si>
    <t>AUSTRALIA</t>
  </si>
  <si>
    <t>LETONIA</t>
  </si>
  <si>
    <t>IRLANDA</t>
  </si>
  <si>
    <t>AUSTRIA</t>
  </si>
  <si>
    <t>ESTONIA</t>
  </si>
  <si>
    <t>ROMENIA</t>
  </si>
  <si>
    <t>REP. CHECA</t>
  </si>
  <si>
    <t>LITUANIA</t>
  </si>
  <si>
    <t>REINO UNIDO (IRLANDA DO NORTE)</t>
  </si>
  <si>
    <t>CHIPRE</t>
  </si>
  <si>
    <t>MALTA</t>
  </si>
  <si>
    <t>REP. ESLOVACA</t>
  </si>
  <si>
    <t>MACAU</t>
  </si>
  <si>
    <t>COLOMBIA</t>
  </si>
  <si>
    <t>S.TOME PRINCIPE</t>
  </si>
  <si>
    <t>MOCAMBIQUE</t>
  </si>
  <si>
    <t>EMIRATOS ARABES</t>
  </si>
  <si>
    <t>SINGAPURA</t>
  </si>
  <si>
    <t>CABO VERDE</t>
  </si>
  <si>
    <t>SUAZILANDIA</t>
  </si>
  <si>
    <t>MEXICO</t>
  </si>
  <si>
    <t>ISRAEL</t>
  </si>
  <si>
    <t>UCRANIA</t>
  </si>
  <si>
    <t>URUGUAI</t>
  </si>
  <si>
    <t>NIGERIA</t>
  </si>
  <si>
    <t>GRECIA</t>
  </si>
  <si>
    <t>NOVA ZELANDIA</t>
  </si>
  <si>
    <t>PARAGUAI</t>
  </si>
  <si>
    <t>AFRICA DO SUL</t>
  </si>
  <si>
    <t>TAIWAN</t>
  </si>
  <si>
    <t>BULGARIA</t>
  </si>
  <si>
    <t>CROACIA</t>
  </si>
  <si>
    <t>RUANDA</t>
  </si>
  <si>
    <t>ISLANDIA</t>
  </si>
  <si>
    <t>TURQUIA</t>
  </si>
  <si>
    <t>COSTA DO MARFIM</t>
  </si>
  <si>
    <t>FILIPINAS</t>
  </si>
  <si>
    <t>MARROCOS</t>
  </si>
  <si>
    <t>ZAIRE</t>
  </si>
  <si>
    <t>BIELORRUSSIA</t>
  </si>
  <si>
    <t>TIMOR LESTE</t>
  </si>
  <si>
    <t>VENEZUELA</t>
  </si>
  <si>
    <t>QUENIA</t>
  </si>
  <si>
    <t>PROV/ABAST.BORDO PT</t>
  </si>
  <si>
    <t>INDONESIA</t>
  </si>
  <si>
    <t>HONG-KONG</t>
  </si>
  <si>
    <t>REP.DOMINICANA</t>
  </si>
  <si>
    <t>ANDORRA</t>
  </si>
  <si>
    <t>CATAR</t>
  </si>
  <si>
    <t>MALASIA</t>
  </si>
  <si>
    <t>TAILANDIA</t>
  </si>
  <si>
    <t>HUNGRIA</t>
  </si>
  <si>
    <t>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</si>
</sst>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9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9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5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5" xfId="0" applyNumberFormat="1" applyBorder="1"/>
    <xf numFmtId="0" fontId="9" fillId="2" borderId="6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9" xfId="0" applyNumberFormat="1" applyBorder="1"/>
    <xf numFmtId="3" fontId="0" fillId="0" borderId="90" xfId="0" applyNumberFormat="1" applyBorder="1"/>
    <xf numFmtId="3" fontId="0" fillId="0" borderId="91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2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2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2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2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38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7" fillId="0" borderId="0" xfId="1" applyFill="1"/>
    <xf numFmtId="6" fontId="9" fillId="2" borderId="63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4" fontId="0" fillId="0" borderId="0" xfId="0" applyNumberFormat="1"/>
    <xf numFmtId="0" fontId="17" fillId="0" borderId="0" xfId="0" applyFont="1"/>
    <xf numFmtId="0" fontId="9" fillId="2" borderId="38" xfId="0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9" fillId="2" borderId="60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7" xfId="0" applyNumberFormat="1" applyBorder="1"/>
    <xf numFmtId="3" fontId="0" fillId="0" borderId="14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6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8" xfId="0" applyNumberFormat="1" applyFont="1" applyBorder="1"/>
    <xf numFmtId="164" fontId="5" fillId="0" borderId="5" xfId="0" applyNumberFormat="1" applyFont="1" applyBorder="1"/>
    <xf numFmtId="164" fontId="5" fillId="0" borderId="27" xfId="0" applyNumberFormat="1" applyFont="1" applyBorder="1"/>
    <xf numFmtId="164" fontId="5" fillId="0" borderId="88" xfId="0" applyNumberFormat="1" applyFont="1" applyBorder="1" applyAlignment="1">
      <alignment horizontal="center"/>
    </xf>
    <xf numFmtId="3" fontId="0" fillId="0" borderId="86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9" xfId="0" applyFont="1" applyBorder="1" applyAlignment="1">
      <alignment horizontal="center"/>
    </xf>
    <xf numFmtId="4" fontId="0" fillId="0" borderId="33" xfId="0" applyNumberFormat="1" applyBorder="1"/>
    <xf numFmtId="3" fontId="0" fillId="0" borderId="31" xfId="0" applyNumberFormat="1" applyBorder="1"/>
    <xf numFmtId="166" fontId="0" fillId="0" borderId="0" xfId="0" applyNumberFormat="1"/>
    <xf numFmtId="4" fontId="0" fillId="0" borderId="24" xfId="0" applyNumberFormat="1" applyBorder="1"/>
    <xf numFmtId="0" fontId="15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6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'1'!$B$6:$P$6</c:f>
              <c:numCache>
                <c:formatCode>#,##0</c:formatCode>
                <c:ptCount val="15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'1'!$B$30:$P$30</c:f>
              <c:numCache>
                <c:formatCode>#,##0</c:formatCode>
                <c:ptCount val="15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'1'!$B$32:$P$32</c:f>
              <c:numCache>
                <c:formatCode>#,##0</c:formatCode>
                <c:ptCount val="15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'1'!$B$8:$P$8</c:f>
              <c:numCache>
                <c:formatCode>#,##0</c:formatCode>
                <c:ptCount val="15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'1'!$B$10:$P$10</c:f>
              <c:numCache>
                <c:formatCode>#,##0</c:formatCode>
                <c:ptCount val="15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'1'!$B$17:$P$17</c:f>
              <c:numCache>
                <c:formatCode>#,##0</c:formatCode>
                <c:ptCount val="15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'1'!$B$19:$P$19</c:f>
              <c:numCache>
                <c:formatCode>#,##0</c:formatCode>
                <c:ptCount val="15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'1'!$B$21:$P$21</c:f>
              <c:numCache>
                <c:formatCode>#,##0</c:formatCode>
                <c:ptCount val="15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'1'!$B$28:$P$28</c:f>
              <c:numCache>
                <c:formatCode>#,##0</c:formatCode>
                <c:ptCount val="15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5</xdr:row>
      <xdr:rowOff>76200</xdr:rowOff>
    </xdr:from>
    <xdr:to>
      <xdr:col>17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7</xdr:row>
      <xdr:rowOff>0</xdr:rowOff>
    </xdr:from>
    <xdr:to>
      <xdr:col>17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9</xdr:row>
      <xdr:rowOff>0</xdr:rowOff>
    </xdr:from>
    <xdr:to>
      <xdr:col>17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16</xdr:row>
      <xdr:rowOff>28575</xdr:rowOff>
    </xdr:from>
    <xdr:to>
      <xdr:col>16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18</xdr:row>
      <xdr:rowOff>76200</xdr:rowOff>
    </xdr:from>
    <xdr:to>
      <xdr:col>16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47625</xdr:colOff>
      <xdr:row>27</xdr:row>
      <xdr:rowOff>104775</xdr:rowOff>
    </xdr:from>
    <xdr:to>
      <xdr:col>17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47625</xdr:colOff>
      <xdr:row>28</xdr:row>
      <xdr:rowOff>352424</xdr:rowOff>
    </xdr:from>
    <xdr:to>
      <xdr:col>17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57150</xdr:colOff>
      <xdr:row>31</xdr:row>
      <xdr:rowOff>95250</xdr:rowOff>
    </xdr:from>
    <xdr:to>
      <xdr:col>17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B27" sqref="B27"/>
    </sheetView>
  </sheetViews>
  <sheetFormatPr defaultRowHeight="15" x14ac:dyDescent="0.25"/>
  <cols>
    <col min="1" max="1" width="3.140625" customWidth="1"/>
  </cols>
  <sheetData>
    <row r="2" spans="2:11" ht="15.75" x14ac:dyDescent="0.25">
      <c r="E2" s="308" t="s">
        <v>25</v>
      </c>
      <c r="F2" s="308"/>
      <c r="G2" s="308"/>
      <c r="H2" s="308"/>
      <c r="I2" s="308"/>
      <c r="J2" s="308"/>
      <c r="K2" s="308"/>
    </row>
    <row r="3" spans="2:11" ht="15.75" x14ac:dyDescent="0.25">
      <c r="E3" s="308" t="s">
        <v>154</v>
      </c>
      <c r="F3" s="308"/>
      <c r="G3" s="308"/>
      <c r="H3" s="308"/>
      <c r="I3" s="308"/>
      <c r="J3" s="308"/>
      <c r="K3" s="308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158</v>
      </c>
    </row>
    <row r="19" spans="2:8" ht="15.95" customHeight="1" x14ac:dyDescent="0.25">
      <c r="B19" s="5"/>
    </row>
    <row r="20" spans="2:8" ht="15.95" customHeight="1" x14ac:dyDescent="0.25">
      <c r="B20" s="269" t="s">
        <v>108</v>
      </c>
    </row>
    <row r="21" spans="2:8" ht="15.95" customHeight="1" x14ac:dyDescent="0.25">
      <c r="B21" s="5"/>
    </row>
    <row r="22" spans="2:8" ht="15.95" customHeight="1" x14ac:dyDescent="0.25">
      <c r="B22" s="5" t="s">
        <v>163</v>
      </c>
    </row>
    <row r="23" spans="2:8" ht="15.95" customHeight="1" x14ac:dyDescent="0.25"/>
    <row r="24" spans="2:8" ht="15.95" customHeight="1" x14ac:dyDescent="0.25">
      <c r="B24" s="269" t="s">
        <v>109</v>
      </c>
    </row>
    <row r="25" spans="2:8" ht="15.95" customHeight="1" x14ac:dyDescent="0.25"/>
    <row r="26" spans="2:8" ht="15.95" customHeight="1" x14ac:dyDescent="0.25">
      <c r="B26" s="269" t="s">
        <v>164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9" t="s">
        <v>118</v>
      </c>
    </row>
    <row r="29" spans="2:8" ht="15.95" customHeight="1" x14ac:dyDescent="0.25">
      <c r="B29" s="5"/>
    </row>
    <row r="30" spans="2:8" x14ac:dyDescent="0.25">
      <c r="B30" s="269" t="s">
        <v>119</v>
      </c>
    </row>
    <row r="31" spans="2:8" x14ac:dyDescent="0.25">
      <c r="B31" s="5"/>
    </row>
    <row r="32" spans="2:8" x14ac:dyDescent="0.25">
      <c r="B32" s="269" t="s">
        <v>120</v>
      </c>
    </row>
    <row r="33" spans="2:2" x14ac:dyDescent="0.25">
      <c r="B33" s="5"/>
    </row>
    <row r="34" spans="2:2" x14ac:dyDescent="0.25">
      <c r="B34" s="269" t="s">
        <v>121</v>
      </c>
    </row>
    <row r="36" spans="2:2" x14ac:dyDescent="0.25">
      <c r="B36" s="269" t="s">
        <v>122</v>
      </c>
    </row>
    <row r="38" spans="2:2" x14ac:dyDescent="0.25">
      <c r="B38" s="269" t="s">
        <v>123</v>
      </c>
    </row>
    <row r="39" spans="2:2" x14ac:dyDescent="0.25">
      <c r="B39" s="269"/>
    </row>
    <row r="40" spans="2:2" x14ac:dyDescent="0.25">
      <c r="B40" s="269" t="s">
        <v>124</v>
      </c>
    </row>
    <row r="42" spans="2:2" x14ac:dyDescent="0.25">
      <c r="B42" s="269" t="s">
        <v>125</v>
      </c>
    </row>
    <row r="44" spans="2:2" x14ac:dyDescent="0.25">
      <c r="B44" s="269" t="s">
        <v>126</v>
      </c>
    </row>
    <row r="46" spans="2:2" x14ac:dyDescent="0.25">
      <c r="B46" s="269" t="s">
        <v>110</v>
      </c>
    </row>
    <row r="48" spans="2:2" x14ac:dyDescent="0.25">
      <c r="B48" s="269" t="s">
        <v>111</v>
      </c>
    </row>
    <row r="50" spans="2:2" x14ac:dyDescent="0.25">
      <c r="B50" s="269" t="s">
        <v>112</v>
      </c>
    </row>
    <row r="52" spans="2:2" x14ac:dyDescent="0.25">
      <c r="B52" s="269" t="s">
        <v>113</v>
      </c>
    </row>
    <row r="54" spans="2:2" x14ac:dyDescent="0.25">
      <c r="B54" s="269" t="s">
        <v>127</v>
      </c>
    </row>
    <row r="56" spans="2:2" x14ac:dyDescent="0.25">
      <c r="B56" s="269" t="s">
        <v>128</v>
      </c>
    </row>
    <row r="58" spans="2:2" x14ac:dyDescent="0.25">
      <c r="B58" s="269" t="s">
        <v>129</v>
      </c>
    </row>
    <row r="60" spans="2:2" x14ac:dyDescent="0.25">
      <c r="B60" s="269" t="s">
        <v>130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topLeftCell="A22" zoomScaleNormal="100" workbookViewId="0">
      <selection activeCell="H33" sqref="H33:I33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61" t="s">
        <v>3</v>
      </c>
      <c r="B4" s="349" t="s">
        <v>1</v>
      </c>
      <c r="C4" s="345"/>
      <c r="D4" s="349" t="s">
        <v>104</v>
      </c>
      <c r="E4" s="345"/>
      <c r="F4" s="130" t="s">
        <v>0</v>
      </c>
      <c r="H4" s="359" t="s">
        <v>19</v>
      </c>
      <c r="I4" s="360"/>
      <c r="J4" s="349" t="s">
        <v>13</v>
      </c>
      <c r="K4" s="350"/>
      <c r="L4" s="130" t="s">
        <v>0</v>
      </c>
      <c r="N4" s="357" t="s">
        <v>22</v>
      </c>
      <c r="O4" s="345"/>
      <c r="P4" s="130" t="s">
        <v>0</v>
      </c>
    </row>
    <row r="5" spans="1:17" x14ac:dyDescent="0.25">
      <c r="A5" s="362"/>
      <c r="B5" s="352" t="s">
        <v>162</v>
      </c>
      <c r="C5" s="354"/>
      <c r="D5" s="352" t="str">
        <f>B5</f>
        <v>jan-jul</v>
      </c>
      <c r="E5" s="354"/>
      <c r="F5" s="131" t="s">
        <v>136</v>
      </c>
      <c r="H5" s="355" t="str">
        <f>B5</f>
        <v>jan-jul</v>
      </c>
      <c r="I5" s="354"/>
      <c r="J5" s="352" t="str">
        <f>B5</f>
        <v>jan-jul</v>
      </c>
      <c r="K5" s="353"/>
      <c r="L5" s="131" t="str">
        <f>F5</f>
        <v>2022 / 2021</v>
      </c>
      <c r="N5" s="355" t="str">
        <f>B5</f>
        <v>jan-jul</v>
      </c>
      <c r="O5" s="353"/>
      <c r="P5" s="131" t="str">
        <f>L5</f>
        <v>2022 / 2021</v>
      </c>
    </row>
    <row r="6" spans="1:17" ht="19.5" customHeight="1" thickBot="1" x14ac:dyDescent="0.3">
      <c r="A6" s="363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1" t="s">
        <v>1</v>
      </c>
      <c r="H6" s="25">
        <f>B6</f>
        <v>2021</v>
      </c>
      <c r="I6" s="134">
        <f>C6</f>
        <v>2022</v>
      </c>
      <c r="J6" s="99">
        <f>B6</f>
        <v>2021</v>
      </c>
      <c r="K6" s="134">
        <f>C6</f>
        <v>2022</v>
      </c>
      <c r="L6" s="260">
        <v>1000</v>
      </c>
      <c r="N6" s="25">
        <f>B6</f>
        <v>2021</v>
      </c>
      <c r="O6" s="134">
        <f>C6</f>
        <v>2022</v>
      </c>
      <c r="P6" s="132"/>
    </row>
    <row r="7" spans="1:17" ht="20.100000000000001" customHeight="1" x14ac:dyDescent="0.25">
      <c r="A7" s="8" t="s">
        <v>165</v>
      </c>
      <c r="B7" s="19">
        <v>178706.46</v>
      </c>
      <c r="C7" s="147">
        <v>158972.89000000007</v>
      </c>
      <c r="D7" s="214">
        <f>B7/$B$33</f>
        <v>9.2994122879813262E-2</v>
      </c>
      <c r="E7" s="246">
        <f>C7/$C$33</f>
        <v>8.5870896337579147E-2</v>
      </c>
      <c r="F7" s="52">
        <f>(C7-B7)/B7</f>
        <v>-0.11042449164960193</v>
      </c>
      <c r="H7" s="19">
        <v>65130.193000000021</v>
      </c>
      <c r="I7" s="147">
        <v>65964.183999999994</v>
      </c>
      <c r="J7" s="214">
        <f t="shared" ref="J7:J32" si="0">H7/$H$33</f>
        <v>0.1250216078179916</v>
      </c>
      <c r="K7" s="246">
        <f>I7/$I$33</f>
        <v>0.12833829466089072</v>
      </c>
      <c r="L7" s="52">
        <f>(I7-H7)/H7</f>
        <v>1.2804982782716036E-2</v>
      </c>
      <c r="N7" s="40">
        <f t="shared" ref="N7:N33" si="1">(H7/B7)*10</f>
        <v>3.6445348981788364</v>
      </c>
      <c r="O7" s="149">
        <f t="shared" ref="O7:O33" si="2">(I7/C7)*10</f>
        <v>4.1493983030691561</v>
      </c>
      <c r="P7" s="52">
        <f>(O7-N7)/N7</f>
        <v>0.13852615463844195</v>
      </c>
      <c r="Q7" s="2"/>
    </row>
    <row r="8" spans="1:17" ht="20.100000000000001" customHeight="1" x14ac:dyDescent="0.25">
      <c r="A8" s="8" t="s">
        <v>166</v>
      </c>
      <c r="B8" s="19">
        <v>251345.36999999985</v>
      </c>
      <c r="C8" s="140">
        <v>238311.04000000004</v>
      </c>
      <c r="D8" s="214">
        <f t="shared" ref="D8:D32" si="3">B8/$B$33</f>
        <v>0.13079349354831446</v>
      </c>
      <c r="E8" s="215">
        <f t="shared" ref="E8:E32" si="4">C8/$C$33</f>
        <v>0.12872624138581534</v>
      </c>
      <c r="F8" s="52">
        <f t="shared" ref="F8:F33" si="5">(C8-B8)/B8</f>
        <v>-5.1858245886923719E-2</v>
      </c>
      <c r="H8" s="19">
        <v>66644.903999999995</v>
      </c>
      <c r="I8" s="140">
        <v>63920.020000000055</v>
      </c>
      <c r="J8" s="214">
        <f t="shared" si="0"/>
        <v>0.127929193315237</v>
      </c>
      <c r="K8" s="215">
        <f t="shared" ref="K8:K32" si="6">I8/$I$33</f>
        <v>0.1243612194382642</v>
      </c>
      <c r="L8" s="52">
        <f t="shared" ref="L8:L33" si="7">(I8-H8)/H8</f>
        <v>-4.0886607023996019E-2</v>
      </c>
      <c r="N8" s="40">
        <f t="shared" si="1"/>
        <v>2.6515270203704184</v>
      </c>
      <c r="O8" s="143">
        <f t="shared" si="2"/>
        <v>2.6822097708943762</v>
      </c>
      <c r="P8" s="52">
        <f t="shared" ref="P8:P33" si="8">(O8-N8)/N8</f>
        <v>1.1571728399611543E-2</v>
      </c>
      <c r="Q8" s="2"/>
    </row>
    <row r="9" spans="1:17" ht="20.100000000000001" customHeight="1" x14ac:dyDescent="0.25">
      <c r="A9" s="8" t="s">
        <v>167</v>
      </c>
      <c r="B9" s="19">
        <v>138571.90999999997</v>
      </c>
      <c r="C9" s="140">
        <v>117998.38000000003</v>
      </c>
      <c r="D9" s="214">
        <f t="shared" si="3"/>
        <v>7.2109162848564196E-2</v>
      </c>
      <c r="E9" s="215">
        <f t="shared" si="4"/>
        <v>6.3738079222075347E-2</v>
      </c>
      <c r="F9" s="52">
        <f t="shared" si="5"/>
        <v>-0.14846825738347652</v>
      </c>
      <c r="H9" s="19">
        <v>42065.089</v>
      </c>
      <c r="I9" s="140">
        <v>36615.011000000013</v>
      </c>
      <c r="J9" s="214">
        <f t="shared" si="0"/>
        <v>8.0746652474788627E-2</v>
      </c>
      <c r="K9" s="215">
        <f t="shared" si="6"/>
        <v>7.1237265221529261E-2</v>
      </c>
      <c r="L9" s="52">
        <f t="shared" si="7"/>
        <v>-0.12956297322941565</v>
      </c>
      <c r="N9" s="40">
        <f t="shared" si="1"/>
        <v>3.0356144329684138</v>
      </c>
      <c r="O9" s="143">
        <f t="shared" si="2"/>
        <v>3.1030096345390508</v>
      </c>
      <c r="P9" s="52">
        <f t="shared" si="8"/>
        <v>2.220150254877188E-2</v>
      </c>
      <c r="Q9" s="2"/>
    </row>
    <row r="10" spans="1:17" ht="20.100000000000001" customHeight="1" x14ac:dyDescent="0.25">
      <c r="A10" s="8" t="s">
        <v>168</v>
      </c>
      <c r="B10" s="19">
        <v>148247.91999999998</v>
      </c>
      <c r="C10" s="140">
        <v>125585.22999999989</v>
      </c>
      <c r="D10" s="214">
        <f t="shared" si="3"/>
        <v>7.714430294885101E-2</v>
      </c>
      <c r="E10" s="215">
        <f t="shared" si="4"/>
        <v>6.7836196894080616E-2</v>
      </c>
      <c r="F10" s="52">
        <f t="shared" si="5"/>
        <v>-0.15287020553138345</v>
      </c>
      <c r="H10" s="19">
        <v>40231.863999999994</v>
      </c>
      <c r="I10" s="140">
        <v>36247.548000000003</v>
      </c>
      <c r="J10" s="214">
        <f t="shared" si="0"/>
        <v>7.7227658803264598E-2</v>
      </c>
      <c r="K10" s="215">
        <f t="shared" si="6"/>
        <v>7.0522338242807348E-2</v>
      </c>
      <c r="L10" s="52">
        <f t="shared" si="7"/>
        <v>-9.9033840440502383E-2</v>
      </c>
      <c r="N10" s="40">
        <f t="shared" si="1"/>
        <v>2.7138231686488417</v>
      </c>
      <c r="O10" s="143">
        <f t="shared" si="2"/>
        <v>2.8862906888015436</v>
      </c>
      <c r="P10" s="52">
        <f t="shared" si="8"/>
        <v>6.3551495228250293E-2</v>
      </c>
      <c r="Q10" s="2"/>
    </row>
    <row r="11" spans="1:17" ht="20.100000000000001" customHeight="1" x14ac:dyDescent="0.25">
      <c r="A11" s="8" t="s">
        <v>169</v>
      </c>
      <c r="B11" s="19">
        <v>81924.130000000019</v>
      </c>
      <c r="C11" s="140">
        <v>78712.399999999994</v>
      </c>
      <c r="D11" s="214">
        <f t="shared" si="3"/>
        <v>4.263115397194818E-2</v>
      </c>
      <c r="E11" s="215">
        <f t="shared" si="4"/>
        <v>4.2517339534319729E-2</v>
      </c>
      <c r="F11" s="52">
        <f t="shared" si="5"/>
        <v>-3.9203712019889918E-2</v>
      </c>
      <c r="H11" s="19">
        <v>29615.561999999994</v>
      </c>
      <c r="I11" s="140">
        <v>31663.197</v>
      </c>
      <c r="J11" s="214">
        <f t="shared" si="0"/>
        <v>5.6848982125285781E-2</v>
      </c>
      <c r="K11" s="215">
        <f t="shared" si="6"/>
        <v>6.1603137643479855E-2</v>
      </c>
      <c r="L11" s="52">
        <f t="shared" si="7"/>
        <v>6.9140507953217509E-2</v>
      </c>
      <c r="N11" s="40">
        <f t="shared" si="1"/>
        <v>3.6149986579045743</v>
      </c>
      <c r="O11" s="143">
        <f t="shared" si="2"/>
        <v>4.0226440814916078</v>
      </c>
      <c r="P11" s="52">
        <f t="shared" si="8"/>
        <v>0.11276502764272787</v>
      </c>
      <c r="Q11" s="2"/>
    </row>
    <row r="12" spans="1:17" ht="20.100000000000001" customHeight="1" x14ac:dyDescent="0.25">
      <c r="A12" s="8" t="s">
        <v>170</v>
      </c>
      <c r="B12" s="19">
        <v>139106.95000000007</v>
      </c>
      <c r="C12" s="140">
        <v>127386.76999999993</v>
      </c>
      <c r="D12" s="214">
        <f t="shared" si="3"/>
        <v>7.2387583536353675E-2</v>
      </c>
      <c r="E12" s="215">
        <f t="shared" si="4"/>
        <v>6.8809317874569842E-2</v>
      </c>
      <c r="F12" s="52">
        <f t="shared" si="5"/>
        <v>-8.4253015395709077E-2</v>
      </c>
      <c r="H12" s="19">
        <v>33163.014000000039</v>
      </c>
      <c r="I12" s="140">
        <v>29375.981000000003</v>
      </c>
      <c r="J12" s="214">
        <f t="shared" si="0"/>
        <v>6.3658545129300761E-2</v>
      </c>
      <c r="K12" s="215">
        <f t="shared" si="6"/>
        <v>5.7153186425086801E-2</v>
      </c>
      <c r="L12" s="52">
        <f t="shared" si="7"/>
        <v>-0.11419447580970871</v>
      </c>
      <c r="N12" s="40">
        <f t="shared" si="1"/>
        <v>2.3839940419943089</v>
      </c>
      <c r="O12" s="143">
        <f t="shared" si="2"/>
        <v>2.3060464599267267</v>
      </c>
      <c r="P12" s="52">
        <f t="shared" si="8"/>
        <v>-3.2696215130796118E-2</v>
      </c>
      <c r="Q12" s="2"/>
    </row>
    <row r="13" spans="1:17" ht="20.100000000000001" customHeight="1" x14ac:dyDescent="0.25">
      <c r="A13" s="8" t="s">
        <v>171</v>
      </c>
      <c r="B13" s="19">
        <v>81200.879999999932</v>
      </c>
      <c r="C13" s="140">
        <v>78185.329999999929</v>
      </c>
      <c r="D13" s="214">
        <f t="shared" si="3"/>
        <v>4.2254793770012372E-2</v>
      </c>
      <c r="E13" s="215">
        <f t="shared" si="4"/>
        <v>4.223263707132334E-2</v>
      </c>
      <c r="F13" s="52">
        <f t="shared" si="5"/>
        <v>-3.7136912801930294E-2</v>
      </c>
      <c r="H13" s="19">
        <v>28290.400000000016</v>
      </c>
      <c r="I13" s="140">
        <v>25993.860999999994</v>
      </c>
      <c r="J13" s="214">
        <f t="shared" si="0"/>
        <v>5.4305248163691304E-2</v>
      </c>
      <c r="K13" s="215">
        <f t="shared" si="6"/>
        <v>5.0573016902509323E-2</v>
      </c>
      <c r="L13" s="52">
        <f t="shared" si="7"/>
        <v>-8.1177325170376569E-2</v>
      </c>
      <c r="N13" s="40">
        <f t="shared" si="1"/>
        <v>3.4840016512136369</v>
      </c>
      <c r="O13" s="143">
        <f t="shared" si="2"/>
        <v>3.3246468359217793</v>
      </c>
      <c r="P13" s="52">
        <f t="shared" si="8"/>
        <v>-4.5739018302803337E-2</v>
      </c>
      <c r="Q13" s="2"/>
    </row>
    <row r="14" spans="1:17" ht="20.100000000000001" customHeight="1" x14ac:dyDescent="0.25">
      <c r="A14" s="8" t="s">
        <v>172</v>
      </c>
      <c r="B14" s="19">
        <v>76638.869999999937</v>
      </c>
      <c r="C14" s="140">
        <v>73903.09</v>
      </c>
      <c r="D14" s="214">
        <f t="shared" si="3"/>
        <v>3.9880844229973719E-2</v>
      </c>
      <c r="E14" s="215">
        <f t="shared" si="4"/>
        <v>3.9919539617206297E-2</v>
      </c>
      <c r="F14" s="52">
        <f t="shared" si="5"/>
        <v>-3.5697029457766573E-2</v>
      </c>
      <c r="H14" s="19">
        <v>26458.545999999984</v>
      </c>
      <c r="I14" s="140">
        <v>25279.229000000007</v>
      </c>
      <c r="J14" s="214">
        <f t="shared" si="0"/>
        <v>5.07888862151274E-2</v>
      </c>
      <c r="K14" s="215">
        <f t="shared" si="6"/>
        <v>4.918264645253756E-2</v>
      </c>
      <c r="L14" s="52">
        <f t="shared" si="7"/>
        <v>-4.4572252760978551E-2</v>
      </c>
      <c r="N14" s="40">
        <f t="shared" si="1"/>
        <v>3.4523664036278205</v>
      </c>
      <c r="O14" s="143">
        <f t="shared" si="2"/>
        <v>3.4205916153167628</v>
      </c>
      <c r="P14" s="52">
        <f t="shared" si="8"/>
        <v>-9.2037705724595468E-3</v>
      </c>
      <c r="Q14" s="2"/>
    </row>
    <row r="15" spans="1:17" ht="20.100000000000001" customHeight="1" x14ac:dyDescent="0.25">
      <c r="A15" s="8" t="s">
        <v>173</v>
      </c>
      <c r="B15" s="19">
        <v>109002.90000000001</v>
      </c>
      <c r="C15" s="140">
        <v>165669.87000000011</v>
      </c>
      <c r="D15" s="214">
        <f t="shared" si="3"/>
        <v>5.6722230840765345E-2</v>
      </c>
      <c r="E15" s="215">
        <f t="shared" si="4"/>
        <v>8.9488341270201582E-2</v>
      </c>
      <c r="F15" s="52">
        <f t="shared" si="5"/>
        <v>0.51986662740165723</v>
      </c>
      <c r="H15" s="19">
        <v>12920.603999999996</v>
      </c>
      <c r="I15" s="140">
        <v>21110.79700000002</v>
      </c>
      <c r="J15" s="214">
        <f t="shared" si="0"/>
        <v>2.4801933046007901E-2</v>
      </c>
      <c r="K15" s="215">
        <f t="shared" si="6"/>
        <v>4.1072647634241191E-2</v>
      </c>
      <c r="L15" s="52">
        <f t="shared" si="7"/>
        <v>0.63388623318228987</v>
      </c>
      <c r="N15" s="40">
        <f t="shared" si="1"/>
        <v>1.1853449770602429</v>
      </c>
      <c r="O15" s="143">
        <f t="shared" si="2"/>
        <v>1.2742689422041562</v>
      </c>
      <c r="P15" s="52">
        <f t="shared" si="8"/>
        <v>7.5019481134051269E-2</v>
      </c>
      <c r="Q15" s="2"/>
    </row>
    <row r="16" spans="1:17" ht="20.100000000000001" customHeight="1" x14ac:dyDescent="0.25">
      <c r="A16" s="8" t="s">
        <v>174</v>
      </c>
      <c r="B16" s="19">
        <v>67526.379999999976</v>
      </c>
      <c r="C16" s="140">
        <v>58571.820000000007</v>
      </c>
      <c r="D16" s="214">
        <f t="shared" si="3"/>
        <v>3.5138945057436442E-2</v>
      </c>
      <c r="E16" s="215">
        <f t="shared" si="4"/>
        <v>3.1638191162803565E-2</v>
      </c>
      <c r="F16" s="52">
        <f t="shared" si="5"/>
        <v>-0.13260832285100982</v>
      </c>
      <c r="H16" s="19">
        <v>21548.508999999995</v>
      </c>
      <c r="I16" s="140">
        <v>20305.852999999988</v>
      </c>
      <c r="J16" s="214">
        <f t="shared" si="0"/>
        <v>4.1363753386397313E-2</v>
      </c>
      <c r="K16" s="215">
        <f t="shared" si="6"/>
        <v>3.9506568377389924E-2</v>
      </c>
      <c r="L16" s="52">
        <f t="shared" si="7"/>
        <v>-5.7667841426987207E-2</v>
      </c>
      <c r="N16" s="40">
        <f t="shared" si="1"/>
        <v>3.1911245649478031</v>
      </c>
      <c r="O16" s="143">
        <f t="shared" si="2"/>
        <v>3.466829782649743</v>
      </c>
      <c r="P16" s="52">
        <f t="shared" si="8"/>
        <v>8.6397510373102462E-2</v>
      </c>
      <c r="Q16" s="2"/>
    </row>
    <row r="17" spans="1:17" ht="20.100000000000001" customHeight="1" x14ac:dyDescent="0.25">
      <c r="A17" s="8" t="s">
        <v>175</v>
      </c>
      <c r="B17" s="19">
        <v>80379.349999999962</v>
      </c>
      <c r="C17" s="140">
        <v>76958.289999999979</v>
      </c>
      <c r="D17" s="214">
        <f t="shared" si="3"/>
        <v>4.182729125124808E-2</v>
      </c>
      <c r="E17" s="215">
        <f t="shared" si="4"/>
        <v>4.1569838372488219E-2</v>
      </c>
      <c r="F17" s="52">
        <f t="shared" si="5"/>
        <v>-4.2561429023747828E-2</v>
      </c>
      <c r="H17" s="19">
        <v>18029.132000000001</v>
      </c>
      <c r="I17" s="140">
        <v>17519.489999999994</v>
      </c>
      <c r="J17" s="214">
        <f t="shared" si="0"/>
        <v>3.4608082156348009E-2</v>
      </c>
      <c r="K17" s="215">
        <f t="shared" si="6"/>
        <v>3.4085489027326221E-2</v>
      </c>
      <c r="L17" s="52">
        <f t="shared" si="7"/>
        <v>-2.8267694750917963E-2</v>
      </c>
      <c r="N17" s="40">
        <f t="shared" si="1"/>
        <v>2.2430054485387121</v>
      </c>
      <c r="O17" s="143">
        <f t="shared" si="2"/>
        <v>2.2764915904446421</v>
      </c>
      <c r="P17" s="52">
        <f t="shared" si="8"/>
        <v>1.4929139796671379E-2</v>
      </c>
      <c r="Q17" s="2"/>
    </row>
    <row r="18" spans="1:17" ht="20.100000000000001" customHeight="1" x14ac:dyDescent="0.25">
      <c r="A18" s="8" t="s">
        <v>176</v>
      </c>
      <c r="B18" s="19">
        <v>78083.270000000019</v>
      </c>
      <c r="C18" s="140">
        <v>64087.540000000023</v>
      </c>
      <c r="D18" s="214">
        <f t="shared" si="3"/>
        <v>4.0632471849297663E-2</v>
      </c>
      <c r="E18" s="215">
        <f t="shared" si="4"/>
        <v>3.4617565950209851E-2</v>
      </c>
      <c r="F18" s="52">
        <f t="shared" si="5"/>
        <v>-0.1792410845498657</v>
      </c>
      <c r="H18" s="19">
        <v>18051.015999999996</v>
      </c>
      <c r="I18" s="140">
        <v>15812.141000000003</v>
      </c>
      <c r="J18" s="214">
        <f t="shared" si="0"/>
        <v>3.4650089906355569E-2</v>
      </c>
      <c r="K18" s="215">
        <f t="shared" si="6"/>
        <v>3.0763712788102585E-2</v>
      </c>
      <c r="L18" s="52">
        <f t="shared" si="7"/>
        <v>-0.124030414686907</v>
      </c>
      <c r="N18" s="40">
        <f t="shared" si="1"/>
        <v>2.3117648633311578</v>
      </c>
      <c r="O18" s="143">
        <f t="shared" si="2"/>
        <v>2.4672722654044761</v>
      </c>
      <c r="P18" s="52">
        <f t="shared" si="8"/>
        <v>6.7267828376471869E-2</v>
      </c>
      <c r="Q18" s="2"/>
    </row>
    <row r="19" spans="1:17" ht="20.100000000000001" customHeight="1" x14ac:dyDescent="0.25">
      <c r="A19" s="8" t="s">
        <v>177</v>
      </c>
      <c r="B19" s="19">
        <v>42101.37</v>
      </c>
      <c r="C19" s="140">
        <v>59108.369999999995</v>
      </c>
      <c r="D19" s="214">
        <f t="shared" si="3"/>
        <v>2.1908441223604809E-2</v>
      </c>
      <c r="E19" s="215">
        <f t="shared" si="4"/>
        <v>3.1928014348567672E-2</v>
      </c>
      <c r="F19" s="52">
        <f t="shared" si="5"/>
        <v>0.40395360055979157</v>
      </c>
      <c r="H19" s="19">
        <v>11175.250999999998</v>
      </c>
      <c r="I19" s="140">
        <v>12204.802999999994</v>
      </c>
      <c r="J19" s="214">
        <f t="shared" si="0"/>
        <v>2.14516153481937E-2</v>
      </c>
      <c r="K19" s="215">
        <f t="shared" si="6"/>
        <v>2.3745364661709793E-2</v>
      </c>
      <c r="L19" s="52">
        <f t="shared" si="7"/>
        <v>9.2127863615769898E-2</v>
      </c>
      <c r="N19" s="40">
        <f t="shared" si="1"/>
        <v>2.6543675419588482</v>
      </c>
      <c r="O19" s="143">
        <f t="shared" si="2"/>
        <v>2.064818062145851</v>
      </c>
      <c r="P19" s="52">
        <f t="shared" si="8"/>
        <v>-0.22210544338480209</v>
      </c>
      <c r="Q19" s="2"/>
    </row>
    <row r="20" spans="1:17" ht="20.100000000000001" customHeight="1" x14ac:dyDescent="0.25">
      <c r="A20" s="8" t="s">
        <v>178</v>
      </c>
      <c r="B20" s="19">
        <v>19184.190000000006</v>
      </c>
      <c r="C20" s="140">
        <v>21765.230000000003</v>
      </c>
      <c r="D20" s="214">
        <f t="shared" si="3"/>
        <v>9.9829459002751513E-3</v>
      </c>
      <c r="E20" s="215">
        <f t="shared" si="4"/>
        <v>1.1756720338251177E-2</v>
      </c>
      <c r="F20" s="52">
        <f t="shared" si="5"/>
        <v>0.134539951908316</v>
      </c>
      <c r="H20" s="19">
        <v>9456.2769999999964</v>
      </c>
      <c r="I20" s="140">
        <v>9726.7079999999987</v>
      </c>
      <c r="J20" s="214">
        <f t="shared" si="0"/>
        <v>1.8151933842915118E-2</v>
      </c>
      <c r="K20" s="215">
        <f t="shared" si="6"/>
        <v>1.892404395367709E-2</v>
      </c>
      <c r="L20" s="52">
        <f t="shared" si="7"/>
        <v>2.8598041279882393E-2</v>
      </c>
      <c r="N20" s="40">
        <f t="shared" si="1"/>
        <v>4.929203161561678</v>
      </c>
      <c r="O20" s="143">
        <f t="shared" si="2"/>
        <v>4.468920383565897</v>
      </c>
      <c r="P20" s="52">
        <f t="shared" si="8"/>
        <v>-9.3378739506032746E-2</v>
      </c>
      <c r="Q20" s="2"/>
    </row>
    <row r="21" spans="1:17" ht="20.100000000000001" customHeight="1" x14ac:dyDescent="0.25">
      <c r="A21" s="8" t="s">
        <v>179</v>
      </c>
      <c r="B21" s="19">
        <v>32503.709999999988</v>
      </c>
      <c r="C21" s="140">
        <v>26062.21999999999</v>
      </c>
      <c r="D21" s="214">
        <f t="shared" si="3"/>
        <v>1.691407239441604E-2</v>
      </c>
      <c r="E21" s="215">
        <f t="shared" si="4"/>
        <v>1.4077785161653538E-2</v>
      </c>
      <c r="F21" s="52">
        <f t="shared" si="5"/>
        <v>-0.19817706963297421</v>
      </c>
      <c r="H21" s="19">
        <v>8368.2369999999955</v>
      </c>
      <c r="I21" s="140">
        <v>7491.0159999999987</v>
      </c>
      <c r="J21" s="214">
        <f t="shared" si="0"/>
        <v>1.6063370859994316E-2</v>
      </c>
      <c r="K21" s="215">
        <f t="shared" si="6"/>
        <v>1.4574336562966455E-2</v>
      </c>
      <c r="L21" s="52">
        <f t="shared" si="7"/>
        <v>-0.10482745648814647</v>
      </c>
      <c r="N21" s="40">
        <f t="shared" si="1"/>
        <v>2.5745482592602502</v>
      </c>
      <c r="O21" s="143">
        <f t="shared" si="2"/>
        <v>2.8742816229776285</v>
      </c>
      <c r="P21" s="52">
        <f t="shared" si="8"/>
        <v>0.11642173054604196</v>
      </c>
      <c r="Q21" s="2"/>
    </row>
    <row r="22" spans="1:17" ht="20.100000000000001" customHeight="1" x14ac:dyDescent="0.25">
      <c r="A22" s="8" t="s">
        <v>180</v>
      </c>
      <c r="B22" s="19">
        <v>29735.640000000007</v>
      </c>
      <c r="C22" s="140">
        <v>29915.310000000016</v>
      </c>
      <c r="D22" s="214">
        <f t="shared" si="3"/>
        <v>1.5473641859784426E-2</v>
      </c>
      <c r="E22" s="215">
        <f t="shared" si="4"/>
        <v>1.6159072681615996E-2</v>
      </c>
      <c r="F22" s="52">
        <f t="shared" si="5"/>
        <v>6.0422442563875913E-3</v>
      </c>
      <c r="H22" s="19">
        <v>6869.1890000000039</v>
      </c>
      <c r="I22" s="140">
        <v>7027.5129999999981</v>
      </c>
      <c r="J22" s="214">
        <f t="shared" si="0"/>
        <v>1.318585150186277E-2</v>
      </c>
      <c r="K22" s="215">
        <f t="shared" si="6"/>
        <v>1.3672556521388031E-2</v>
      </c>
      <c r="L22" s="52">
        <f t="shared" si="7"/>
        <v>2.3048426823020021E-2</v>
      </c>
      <c r="N22" s="40">
        <f t="shared" si="1"/>
        <v>2.31008614578331</v>
      </c>
      <c r="O22" s="143">
        <f t="shared" si="2"/>
        <v>2.3491359441035358</v>
      </c>
      <c r="P22" s="52">
        <f t="shared" si="8"/>
        <v>1.6904044202639339E-2</v>
      </c>
      <c r="Q22" s="2"/>
    </row>
    <row r="23" spans="1:17" ht="20.100000000000001" customHeight="1" x14ac:dyDescent="0.25">
      <c r="A23" s="8" t="s">
        <v>181</v>
      </c>
      <c r="B23" s="19">
        <v>28497.579999999994</v>
      </c>
      <c r="C23" s="140">
        <v>28204.310000000012</v>
      </c>
      <c r="D23" s="214">
        <f t="shared" si="3"/>
        <v>1.4829388127867948E-2</v>
      </c>
      <c r="E23" s="215">
        <f t="shared" si="4"/>
        <v>1.5234857844522715E-2</v>
      </c>
      <c r="F23" s="52">
        <f t="shared" si="5"/>
        <v>-1.0291049275060631E-2</v>
      </c>
      <c r="H23" s="19">
        <v>6727.0759999999991</v>
      </c>
      <c r="I23" s="140">
        <v>6457.8369999999995</v>
      </c>
      <c r="J23" s="214">
        <f t="shared" si="0"/>
        <v>1.2913056428895018E-2</v>
      </c>
      <c r="K23" s="215">
        <f t="shared" si="6"/>
        <v>1.2564208901272887E-2</v>
      </c>
      <c r="L23" s="52">
        <f t="shared" si="7"/>
        <v>-4.0023183921216232E-2</v>
      </c>
      <c r="N23" s="40">
        <f t="shared" si="1"/>
        <v>2.3605779859202078</v>
      </c>
      <c r="O23" s="143">
        <f t="shared" si="2"/>
        <v>2.2896631755926653</v>
      </c>
      <c r="P23" s="52">
        <f t="shared" si="8"/>
        <v>-3.0041291052664933E-2</v>
      </c>
      <c r="Q23" s="2"/>
    </row>
    <row r="24" spans="1:17" ht="20.100000000000001" customHeight="1" x14ac:dyDescent="0.25">
      <c r="A24" s="8" t="s">
        <v>182</v>
      </c>
      <c r="B24" s="19">
        <v>462.97999999999979</v>
      </c>
      <c r="C24" s="140">
        <v>2525.6400000000003</v>
      </c>
      <c r="D24" s="214">
        <f t="shared" si="3"/>
        <v>2.4092256659829717E-4</v>
      </c>
      <c r="E24" s="215">
        <f t="shared" si="4"/>
        <v>1.3642512923181011E-3</v>
      </c>
      <c r="F24" s="52">
        <f t="shared" si="5"/>
        <v>4.4551816493153087</v>
      </c>
      <c r="H24" s="19">
        <v>1088.8750000000002</v>
      </c>
      <c r="I24" s="140">
        <v>5771.3200000000006</v>
      </c>
      <c r="J24" s="214">
        <f t="shared" si="0"/>
        <v>2.0901658192969824E-3</v>
      </c>
      <c r="K24" s="215">
        <f t="shared" si="6"/>
        <v>1.1228538304093809E-2</v>
      </c>
      <c r="L24" s="52">
        <f t="shared" si="7"/>
        <v>4.3002594420847204</v>
      </c>
      <c r="N24" s="40">
        <f t="shared" si="1"/>
        <v>23.518834506890162</v>
      </c>
      <c r="O24" s="143">
        <f t="shared" si="2"/>
        <v>22.850920954688711</v>
      </c>
      <c r="P24" s="52">
        <f t="shared" si="8"/>
        <v>-2.8399092310708546E-2</v>
      </c>
      <c r="Q24" s="2"/>
    </row>
    <row r="25" spans="1:17" ht="20.100000000000001" customHeight="1" x14ac:dyDescent="0.25">
      <c r="A25" s="8" t="s">
        <v>183</v>
      </c>
      <c r="B25" s="19">
        <v>14833.029999999999</v>
      </c>
      <c r="C25" s="140">
        <v>16303.979999999992</v>
      </c>
      <c r="D25" s="214">
        <f t="shared" si="3"/>
        <v>7.7187171325533302E-3</v>
      </c>
      <c r="E25" s="215">
        <f t="shared" si="4"/>
        <v>8.8067681003343549E-3</v>
      </c>
      <c r="F25" s="52">
        <f t="shared" si="5"/>
        <v>9.9167196452780965E-2</v>
      </c>
      <c r="H25" s="19">
        <v>5065.4159999999993</v>
      </c>
      <c r="I25" s="140">
        <v>5658.2010000000009</v>
      </c>
      <c r="J25" s="214">
        <f t="shared" si="0"/>
        <v>9.7233928446516255E-3</v>
      </c>
      <c r="K25" s="215">
        <f t="shared" si="6"/>
        <v>1.1008456758724503E-2</v>
      </c>
      <c r="L25" s="52">
        <f t="shared" si="7"/>
        <v>0.11702592639972743</v>
      </c>
      <c r="N25" s="40">
        <f t="shared" si="1"/>
        <v>3.414957024963881</v>
      </c>
      <c r="O25" s="143">
        <f t="shared" si="2"/>
        <v>3.4704415731618927</v>
      </c>
      <c r="P25" s="52">
        <f t="shared" si="8"/>
        <v>1.6247509937141472E-2</v>
      </c>
      <c r="Q25" s="2"/>
    </row>
    <row r="26" spans="1:17" ht="20.100000000000001" customHeight="1" x14ac:dyDescent="0.25">
      <c r="A26" s="8" t="s">
        <v>184</v>
      </c>
      <c r="B26" s="19">
        <v>12559.990000000002</v>
      </c>
      <c r="C26" s="140">
        <v>12183.010000000006</v>
      </c>
      <c r="D26" s="214">
        <f t="shared" si="3"/>
        <v>6.5358871382110413E-3</v>
      </c>
      <c r="E26" s="215">
        <f t="shared" si="4"/>
        <v>6.5807823509385155E-3</v>
      </c>
      <c r="F26" s="52">
        <f t="shared" si="5"/>
        <v>-3.0014355106970297E-2</v>
      </c>
      <c r="H26" s="19">
        <v>4252.8560000000007</v>
      </c>
      <c r="I26" s="140">
        <v>5328.3789999999981</v>
      </c>
      <c r="J26" s="214">
        <f t="shared" si="0"/>
        <v>8.1636314963536554E-3</v>
      </c>
      <c r="K26" s="215">
        <f t="shared" si="6"/>
        <v>1.0366763184198595E-2</v>
      </c>
      <c r="L26" s="52">
        <f t="shared" si="7"/>
        <v>0.25289429033101457</v>
      </c>
      <c r="N26" s="40">
        <f t="shared" si="1"/>
        <v>3.3860345430211329</v>
      </c>
      <c r="O26" s="143">
        <f t="shared" si="2"/>
        <v>4.373614566515168</v>
      </c>
      <c r="P26" s="52">
        <f t="shared" si="8"/>
        <v>0.29166271369839103</v>
      </c>
      <c r="Q26" s="2"/>
    </row>
    <row r="27" spans="1:17" ht="20.100000000000001" customHeight="1" x14ac:dyDescent="0.25">
      <c r="A27" s="8" t="s">
        <v>185</v>
      </c>
      <c r="B27" s="19">
        <v>27989.16</v>
      </c>
      <c r="C27" s="140">
        <v>16509.660000000003</v>
      </c>
      <c r="D27" s="214">
        <f t="shared" si="3"/>
        <v>1.4564819785153565E-2</v>
      </c>
      <c r="E27" s="215">
        <f t="shared" si="4"/>
        <v>8.9178683386121789E-3</v>
      </c>
      <c r="F27" s="52">
        <f t="shared" si="5"/>
        <v>-0.41014092598706059</v>
      </c>
      <c r="H27" s="19">
        <v>9094.2930000000033</v>
      </c>
      <c r="I27" s="140">
        <v>4802.0770000000002</v>
      </c>
      <c r="J27" s="214">
        <f t="shared" si="0"/>
        <v>1.7457082198849099E-2</v>
      </c>
      <c r="K27" s="215">
        <f t="shared" si="6"/>
        <v>9.3428029521336331E-3</v>
      </c>
      <c r="L27" s="52">
        <f t="shared" si="7"/>
        <v>-0.47196807932183421</v>
      </c>
      <c r="N27" s="40">
        <f t="shared" si="1"/>
        <v>3.249219697911621</v>
      </c>
      <c r="O27" s="143">
        <f t="shared" si="2"/>
        <v>2.9086468164698727</v>
      </c>
      <c r="P27" s="52">
        <f t="shared" si="8"/>
        <v>-0.10481682160816815</v>
      </c>
      <c r="Q27" s="2"/>
    </row>
    <row r="28" spans="1:17" ht="20.100000000000001" customHeight="1" x14ac:dyDescent="0.25">
      <c r="A28" s="8" t="s">
        <v>186</v>
      </c>
      <c r="B28" s="19">
        <v>61006.62000000001</v>
      </c>
      <c r="C28" s="140">
        <v>56892.380000000005</v>
      </c>
      <c r="D28" s="214">
        <f t="shared" si="3"/>
        <v>3.1746234113540578E-2</v>
      </c>
      <c r="E28" s="215">
        <f t="shared" si="4"/>
        <v>3.0731023795177649E-2</v>
      </c>
      <c r="F28" s="52">
        <f t="shared" si="5"/>
        <v>-6.7439238561323417E-2</v>
      </c>
      <c r="H28" s="19">
        <v>3844.456000000001</v>
      </c>
      <c r="I28" s="140">
        <v>4043.8900000000012</v>
      </c>
      <c r="J28" s="214">
        <f t="shared" si="0"/>
        <v>7.3796813454172425E-3</v>
      </c>
      <c r="K28" s="215">
        <f t="shared" si="6"/>
        <v>7.8676929649615559E-3</v>
      </c>
      <c r="L28" s="52">
        <f t="shared" si="7"/>
        <v>5.1875740026677414E-2</v>
      </c>
      <c r="N28" s="40">
        <f t="shared" si="1"/>
        <v>0.63017029955109805</v>
      </c>
      <c r="O28" s="143">
        <f t="shared" si="2"/>
        <v>0.71079641948535122</v>
      </c>
      <c r="P28" s="52">
        <f t="shared" si="8"/>
        <v>0.12794338291044058</v>
      </c>
      <c r="Q28" s="2"/>
    </row>
    <row r="29" spans="1:17" ht="20.100000000000001" customHeight="1" x14ac:dyDescent="0.25">
      <c r="A29" s="8" t="s">
        <v>187</v>
      </c>
      <c r="B29" s="19">
        <v>6100.9000000000033</v>
      </c>
      <c r="C29" s="140">
        <v>5462.2600000000039</v>
      </c>
      <c r="D29" s="214">
        <f t="shared" si="3"/>
        <v>3.1747472602694556E-3</v>
      </c>
      <c r="E29" s="215">
        <f t="shared" si="4"/>
        <v>2.9504978001526246E-3</v>
      </c>
      <c r="F29" s="52">
        <f t="shared" si="5"/>
        <v>-0.10467963743054289</v>
      </c>
      <c r="H29" s="19">
        <v>3714.523999999999</v>
      </c>
      <c r="I29" s="140">
        <v>3524.3849999999998</v>
      </c>
      <c r="J29" s="214">
        <f t="shared" si="0"/>
        <v>7.1302684878964987E-3</v>
      </c>
      <c r="K29" s="215">
        <f t="shared" si="6"/>
        <v>6.8569568089923367E-3</v>
      </c>
      <c r="L29" s="52">
        <f t="shared" si="7"/>
        <v>-5.1187985324633589E-2</v>
      </c>
      <c r="N29" s="40">
        <f t="shared" si="1"/>
        <v>6.0884853054467323</v>
      </c>
      <c r="O29" s="143">
        <f t="shared" si="2"/>
        <v>6.4522468721737836</v>
      </c>
      <c r="P29" s="52">
        <f t="shared" si="8"/>
        <v>5.9745823218400773E-2</v>
      </c>
      <c r="Q29" s="2"/>
    </row>
    <row r="30" spans="1:17" ht="20.100000000000001" customHeight="1" x14ac:dyDescent="0.25">
      <c r="A30" s="8" t="s">
        <v>188</v>
      </c>
      <c r="B30" s="19">
        <v>26425.870000000003</v>
      </c>
      <c r="C30" s="140">
        <v>15099.1</v>
      </c>
      <c r="D30" s="214">
        <f t="shared" si="3"/>
        <v>1.3751324949226632E-2</v>
      </c>
      <c r="E30" s="215">
        <f t="shared" si="4"/>
        <v>8.1559393610491741E-3</v>
      </c>
      <c r="F30" s="52">
        <f t="shared" si="5"/>
        <v>-0.42862429884049236</v>
      </c>
      <c r="H30" s="19">
        <v>6344.4219999999996</v>
      </c>
      <c r="I30" s="140">
        <v>3226.1489999999994</v>
      </c>
      <c r="J30" s="214">
        <f t="shared" si="0"/>
        <v>1.2178527386151574E-2</v>
      </c>
      <c r="K30" s="215">
        <f t="shared" si="6"/>
        <v>6.2767161795246025E-3</v>
      </c>
      <c r="L30" s="52">
        <f t="shared" si="7"/>
        <v>-0.49149835871573494</v>
      </c>
      <c r="N30" s="40">
        <f t="shared" si="1"/>
        <v>2.400837512634399</v>
      </c>
      <c r="O30" s="143">
        <f t="shared" si="2"/>
        <v>2.1366498665483369</v>
      </c>
      <c r="P30" s="52">
        <f t="shared" si="8"/>
        <v>-0.11003978598958722</v>
      </c>
      <c r="Q30" s="2"/>
    </row>
    <row r="31" spans="1:17" ht="20.100000000000001" customHeight="1" x14ac:dyDescent="0.25">
      <c r="A31" s="8" t="s">
        <v>189</v>
      </c>
      <c r="B31" s="19">
        <v>7375.02</v>
      </c>
      <c r="C31" s="140">
        <v>10281.270000000002</v>
      </c>
      <c r="D31" s="214">
        <f t="shared" si="3"/>
        <v>3.8377656639893179E-3</v>
      </c>
      <c r="E31" s="215">
        <f t="shared" si="4"/>
        <v>5.5535372753723108E-3</v>
      </c>
      <c r="F31" s="52">
        <f t="shared" si="5"/>
        <v>0.39406672795463626</v>
      </c>
      <c r="H31" s="19">
        <v>2234.6560000000004</v>
      </c>
      <c r="I31" s="140">
        <v>2858.9519999999998</v>
      </c>
      <c r="J31" s="214">
        <f t="shared" si="0"/>
        <v>4.2895663773040221E-3</v>
      </c>
      <c r="K31" s="215">
        <f t="shared" si="6"/>
        <v>5.5623067238631018E-3</v>
      </c>
      <c r="L31" s="52">
        <f t="shared" si="7"/>
        <v>0.27937006859221253</v>
      </c>
      <c r="N31" s="40">
        <f t="shared" si="1"/>
        <v>3.0300338168574465</v>
      </c>
      <c r="O31" s="143">
        <f t="shared" si="2"/>
        <v>2.7807381772874358</v>
      </c>
      <c r="P31" s="52">
        <f t="shared" si="8"/>
        <v>-8.2274870393546945E-2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182185.83000000031</v>
      </c>
      <c r="C32" s="140">
        <f>C33-SUM(C7:C31)</f>
        <v>186645.77000000072</v>
      </c>
      <c r="D32" s="214">
        <f t="shared" si="3"/>
        <v>9.4804695151931268E-2</v>
      </c>
      <c r="E32" s="215">
        <f t="shared" si="4"/>
        <v>0.10081869661876118</v>
      </c>
      <c r="F32" s="52">
        <f t="shared" si="5"/>
        <v>2.4480169506049962E-2</v>
      </c>
      <c r="H32" s="19">
        <f>H33-SUM(H7:H31)</f>
        <v>40567.130000000179</v>
      </c>
      <c r="I32" s="140">
        <f>I33-SUM(I7:I31)</f>
        <v>46058.216000000422</v>
      </c>
      <c r="J32" s="214">
        <f t="shared" si="0"/>
        <v>7.7871223522422275E-2</v>
      </c>
      <c r="K32" s="215">
        <f t="shared" si="6"/>
        <v>8.9609732708328602E-2</v>
      </c>
      <c r="L32" s="52">
        <f t="shared" si="7"/>
        <v>0.13535801029060274</v>
      </c>
      <c r="N32" s="40">
        <f t="shared" si="1"/>
        <v>2.2266896388154946</v>
      </c>
      <c r="O32" s="143">
        <f t="shared" si="2"/>
        <v>2.4676806766100428</v>
      </c>
      <c r="P32" s="52">
        <f t="shared" si="8"/>
        <v>0.10822839141729029</v>
      </c>
      <c r="Q32" s="2"/>
    </row>
    <row r="33" spans="1:17" ht="26.25" customHeight="1" thickBot="1" x14ac:dyDescent="0.3">
      <c r="A33" s="35" t="s">
        <v>18</v>
      </c>
      <c r="B33" s="36">
        <v>1921696.2799999996</v>
      </c>
      <c r="C33" s="148">
        <v>1851301.1600000006</v>
      </c>
      <c r="D33" s="251">
        <f>SUM(D7:D32)</f>
        <v>1</v>
      </c>
      <c r="E33" s="252">
        <f>SUM(E7:E32)</f>
        <v>1</v>
      </c>
      <c r="F33" s="57">
        <f t="shared" si="5"/>
        <v>-3.6631761601785981E-2</v>
      </c>
      <c r="G33" s="56"/>
      <c r="H33" s="36">
        <v>520951.49100000033</v>
      </c>
      <c r="I33" s="148">
        <v>513986.7580000005</v>
      </c>
      <c r="J33" s="251">
        <f>SUM(J7:J32)</f>
        <v>1</v>
      </c>
      <c r="K33" s="252">
        <f>SUM(K7:K32)</f>
        <v>1.0000000000000002</v>
      </c>
      <c r="L33" s="57">
        <f t="shared" si="7"/>
        <v>-1.336925437458788E-2</v>
      </c>
      <c r="M33" s="56"/>
      <c r="N33" s="37">
        <f t="shared" si="1"/>
        <v>2.7108939972553854</v>
      </c>
      <c r="O33" s="150">
        <f t="shared" si="2"/>
        <v>2.776354107615858</v>
      </c>
      <c r="P33" s="57">
        <f t="shared" si="8"/>
        <v>2.4147056442172573E-2</v>
      </c>
      <c r="Q33" s="2"/>
    </row>
    <row r="35" spans="1:17" ht="15.75" thickBot="1" x14ac:dyDescent="0.3">
      <c r="L35" s="10"/>
    </row>
    <row r="36" spans="1:17" x14ac:dyDescent="0.25">
      <c r="A36" s="361" t="s">
        <v>2</v>
      </c>
      <c r="B36" s="349" t="s">
        <v>1</v>
      </c>
      <c r="C36" s="345"/>
      <c r="D36" s="349" t="s">
        <v>104</v>
      </c>
      <c r="E36" s="345"/>
      <c r="F36" s="130" t="s">
        <v>0</v>
      </c>
      <c r="H36" s="359" t="s">
        <v>19</v>
      </c>
      <c r="I36" s="360"/>
      <c r="J36" s="349" t="s">
        <v>104</v>
      </c>
      <c r="K36" s="345"/>
      <c r="L36" s="130" t="s">
        <v>0</v>
      </c>
      <c r="N36" s="357" t="s">
        <v>22</v>
      </c>
      <c r="O36" s="345"/>
      <c r="P36" s="130" t="s">
        <v>0</v>
      </c>
    </row>
    <row r="37" spans="1:17" x14ac:dyDescent="0.25">
      <c r="A37" s="362"/>
      <c r="B37" s="352" t="str">
        <f>B5</f>
        <v>jan-jul</v>
      </c>
      <c r="C37" s="354"/>
      <c r="D37" s="352" t="str">
        <f>B37</f>
        <v>jan-jul</v>
      </c>
      <c r="E37" s="354"/>
      <c r="F37" s="131" t="str">
        <f>F5</f>
        <v>2022 / 2021</v>
      </c>
      <c r="H37" s="355" t="str">
        <f>B37</f>
        <v>jan-jul</v>
      </c>
      <c r="I37" s="354"/>
      <c r="J37" s="352" t="str">
        <f>H37</f>
        <v>jan-jul</v>
      </c>
      <c r="K37" s="354"/>
      <c r="L37" s="131" t="str">
        <f>F37</f>
        <v>2022 / 2021</v>
      </c>
      <c r="N37" s="355" t="str">
        <f>B37</f>
        <v>jan-jul</v>
      </c>
      <c r="O37" s="353"/>
      <c r="P37" s="131" t="str">
        <f>L37</f>
        <v>2022 / 2021</v>
      </c>
    </row>
    <row r="38" spans="1:17" ht="19.5" customHeight="1" thickBot="1" x14ac:dyDescent="0.3">
      <c r="A38" s="363"/>
      <c r="B38" s="99">
        <f>B6</f>
        <v>2021</v>
      </c>
      <c r="C38" s="134">
        <f>C6</f>
        <v>2022</v>
      </c>
      <c r="D38" s="99">
        <f>B38</f>
        <v>2021</v>
      </c>
      <c r="E38" s="134">
        <f>C38</f>
        <v>2022</v>
      </c>
      <c r="F38" s="131" t="str">
        <f>F6</f>
        <v>HL</v>
      </c>
      <c r="H38" s="25">
        <f>B38</f>
        <v>2021</v>
      </c>
      <c r="I38" s="134">
        <f>C38</f>
        <v>2022</v>
      </c>
      <c r="J38" s="99">
        <f>B38</f>
        <v>2021</v>
      </c>
      <c r="K38" s="134">
        <f>C38</f>
        <v>2022</v>
      </c>
      <c r="L38" s="260">
        <f>L6</f>
        <v>1000</v>
      </c>
      <c r="N38" s="25">
        <f>B38</f>
        <v>2021</v>
      </c>
      <c r="O38" s="134">
        <f>C38</f>
        <v>2022</v>
      </c>
      <c r="P38" s="132"/>
    </row>
    <row r="39" spans="1:17" ht="20.100000000000001" customHeight="1" x14ac:dyDescent="0.25">
      <c r="A39" s="38" t="s">
        <v>166</v>
      </c>
      <c r="B39" s="19">
        <v>251345.36999999985</v>
      </c>
      <c r="C39" s="147">
        <v>238311.04000000004</v>
      </c>
      <c r="D39" s="247">
        <f>B39/$B$62</f>
        <v>0.2810532838871716</v>
      </c>
      <c r="E39" s="246">
        <f>C39/$C$62</f>
        <v>0.27676571861514426</v>
      </c>
      <c r="F39" s="52">
        <f>(C39-B39)/B39</f>
        <v>-5.1858245886923719E-2</v>
      </c>
      <c r="H39" s="39">
        <v>66644.903999999995</v>
      </c>
      <c r="I39" s="147">
        <v>63920.020000000055</v>
      </c>
      <c r="J39" s="250">
        <f>H39/$H$62</f>
        <v>0.27208438927193529</v>
      </c>
      <c r="K39" s="246">
        <f>I39/$I$62</f>
        <v>0.27435288995977303</v>
      </c>
      <c r="L39" s="52">
        <f>(I39-H39)/H39</f>
        <v>-4.0886607023996019E-2</v>
      </c>
      <c r="N39" s="40">
        <f t="shared" ref="N39:N62" si="9">(H39/B39)*10</f>
        <v>2.6515270203704184</v>
      </c>
      <c r="O39" s="149">
        <f t="shared" ref="O39:O62" si="10">(I39/C39)*10</f>
        <v>2.6822097708943762</v>
      </c>
      <c r="P39" s="52">
        <f>(O39-N39)/N39</f>
        <v>1.1571728399611543E-2</v>
      </c>
    </row>
    <row r="40" spans="1:17" ht="20.100000000000001" customHeight="1" x14ac:dyDescent="0.25">
      <c r="A40" s="38" t="s">
        <v>170</v>
      </c>
      <c r="B40" s="19">
        <v>139106.95000000007</v>
      </c>
      <c r="C40" s="140">
        <v>127386.76999999993</v>
      </c>
      <c r="D40" s="247">
        <f t="shared" ref="D40:D61" si="11">B40/$B$62</f>
        <v>0.1555487777993628</v>
      </c>
      <c r="E40" s="215">
        <f t="shared" ref="E40:E61" si="12">C40/$C$62</f>
        <v>0.14794233175732052</v>
      </c>
      <c r="F40" s="52">
        <f t="shared" ref="F40:F62" si="13">(C40-B40)/B40</f>
        <v>-8.4253015395709077E-2</v>
      </c>
      <c r="H40" s="19">
        <v>33163.014000000017</v>
      </c>
      <c r="I40" s="140">
        <v>29375.981000000003</v>
      </c>
      <c r="J40" s="247">
        <f t="shared" ref="J40:J62" si="14">H40/$H$62</f>
        <v>0.13539127328635125</v>
      </c>
      <c r="K40" s="215">
        <f t="shared" ref="K40:K62" si="15">I40/$I$62</f>
        <v>0.12608546246940125</v>
      </c>
      <c r="L40" s="52">
        <f t="shared" ref="L40:L62" si="16">(I40-H40)/H40</f>
        <v>-0.11419447580970812</v>
      </c>
      <c r="N40" s="40">
        <f t="shared" si="9"/>
        <v>2.3839940419943071</v>
      </c>
      <c r="O40" s="143">
        <f t="shared" si="10"/>
        <v>2.3060464599267267</v>
      </c>
      <c r="P40" s="52">
        <f t="shared" ref="P40:P62" si="17">(O40-N40)/N40</f>
        <v>-3.2696215130795396E-2</v>
      </c>
    </row>
    <row r="41" spans="1:17" ht="20.100000000000001" customHeight="1" x14ac:dyDescent="0.25">
      <c r="A41" s="38" t="s">
        <v>171</v>
      </c>
      <c r="B41" s="19">
        <v>81200.879999999946</v>
      </c>
      <c r="C41" s="140">
        <v>78185.329999999929</v>
      </c>
      <c r="D41" s="247">
        <f t="shared" si="11"/>
        <v>9.0798465786452148E-2</v>
      </c>
      <c r="E41" s="215">
        <f t="shared" si="12"/>
        <v>9.0801580332208601E-2</v>
      </c>
      <c r="F41" s="52">
        <f t="shared" si="13"/>
        <v>-3.7136912801930468E-2</v>
      </c>
      <c r="H41" s="19">
        <v>28290.400000000016</v>
      </c>
      <c r="I41" s="140">
        <v>25993.860999999994</v>
      </c>
      <c r="J41" s="247">
        <f t="shared" si="14"/>
        <v>0.11549834637407179</v>
      </c>
      <c r="K41" s="215">
        <f t="shared" si="15"/>
        <v>0.11156897145155191</v>
      </c>
      <c r="L41" s="52">
        <f t="shared" si="16"/>
        <v>-8.1177325170376569E-2</v>
      </c>
      <c r="N41" s="40">
        <f t="shared" si="9"/>
        <v>3.484001651213636</v>
      </c>
      <c r="O41" s="143">
        <f t="shared" si="10"/>
        <v>3.3246468359217793</v>
      </c>
      <c r="P41" s="52">
        <f t="shared" si="17"/>
        <v>-4.5739018302803088E-2</v>
      </c>
    </row>
    <row r="42" spans="1:17" ht="20.100000000000001" customHeight="1" x14ac:dyDescent="0.25">
      <c r="A42" s="38" t="s">
        <v>172</v>
      </c>
      <c r="B42" s="19">
        <v>76638.869999999952</v>
      </c>
      <c r="C42" s="140">
        <v>73903.09</v>
      </c>
      <c r="D42" s="247">
        <f t="shared" si="11"/>
        <v>8.56972463304259E-2</v>
      </c>
      <c r="E42" s="215">
        <f t="shared" si="12"/>
        <v>8.582834354518229E-2</v>
      </c>
      <c r="F42" s="52">
        <f t="shared" si="13"/>
        <v>-3.5697029457766753E-2</v>
      </c>
      <c r="H42" s="19">
        <v>26458.545999999984</v>
      </c>
      <c r="I42" s="140">
        <v>25279.229000000007</v>
      </c>
      <c r="J42" s="247">
        <f t="shared" si="14"/>
        <v>0.10801962186686324</v>
      </c>
      <c r="K42" s="215">
        <f t="shared" si="15"/>
        <v>0.10850167963190403</v>
      </c>
      <c r="L42" s="52">
        <f t="shared" si="16"/>
        <v>-4.4572252760978551E-2</v>
      </c>
      <c r="N42" s="40">
        <f t="shared" si="9"/>
        <v>3.4523664036278197</v>
      </c>
      <c r="O42" s="143">
        <f t="shared" si="10"/>
        <v>3.4205916153167628</v>
      </c>
      <c r="P42" s="52">
        <f t="shared" si="17"/>
        <v>-9.2037705724592918E-3</v>
      </c>
    </row>
    <row r="43" spans="1:17" ht="20.100000000000001" customHeight="1" x14ac:dyDescent="0.25">
      <c r="A43" s="38" t="s">
        <v>175</v>
      </c>
      <c r="B43" s="19">
        <v>80379.349999999962</v>
      </c>
      <c r="C43" s="140">
        <v>76958.289999999979</v>
      </c>
      <c r="D43" s="247">
        <f t="shared" si="11"/>
        <v>8.9879834564751807E-2</v>
      </c>
      <c r="E43" s="215">
        <f t="shared" si="12"/>
        <v>8.9376540991313966E-2</v>
      </c>
      <c r="F43" s="52">
        <f t="shared" si="13"/>
        <v>-4.2561429023747828E-2</v>
      </c>
      <c r="H43" s="19">
        <v>18029.132000000005</v>
      </c>
      <c r="I43" s="140">
        <v>17519.489999999994</v>
      </c>
      <c r="J43" s="247">
        <f t="shared" si="14"/>
        <v>7.3605708387292551E-2</v>
      </c>
      <c r="K43" s="215">
        <f t="shared" si="15"/>
        <v>7.5195888739104558E-2</v>
      </c>
      <c r="L43" s="52">
        <f t="shared" si="16"/>
        <v>-2.8267694750918157E-2</v>
      </c>
      <c r="N43" s="40">
        <f t="shared" si="9"/>
        <v>2.2430054485387121</v>
      </c>
      <c r="O43" s="143">
        <f t="shared" si="10"/>
        <v>2.2764915904446421</v>
      </c>
      <c r="P43" s="52">
        <f t="shared" si="17"/>
        <v>1.4929139796671379E-2</v>
      </c>
    </row>
    <row r="44" spans="1:17" ht="20.100000000000001" customHeight="1" x14ac:dyDescent="0.25">
      <c r="A44" s="38" t="s">
        <v>176</v>
      </c>
      <c r="B44" s="19">
        <v>78083.270000000019</v>
      </c>
      <c r="C44" s="140">
        <v>64087.540000000023</v>
      </c>
      <c r="D44" s="247">
        <f t="shared" si="11"/>
        <v>8.7312368038244312E-2</v>
      </c>
      <c r="E44" s="215">
        <f t="shared" si="12"/>
        <v>7.4428923067839436E-2</v>
      </c>
      <c r="F44" s="52">
        <f t="shared" si="13"/>
        <v>-0.1792410845498657</v>
      </c>
      <c r="H44" s="19">
        <v>18051.016000000003</v>
      </c>
      <c r="I44" s="140">
        <v>15812.141000000003</v>
      </c>
      <c r="J44" s="247">
        <f t="shared" si="14"/>
        <v>7.3695051974235468E-2</v>
      </c>
      <c r="K44" s="215">
        <f t="shared" si="15"/>
        <v>6.786772876168394E-2</v>
      </c>
      <c r="L44" s="52">
        <f t="shared" si="16"/>
        <v>-0.12403041468690736</v>
      </c>
      <c r="N44" s="40">
        <f t="shared" si="9"/>
        <v>2.3117648633311592</v>
      </c>
      <c r="O44" s="143">
        <f t="shared" si="10"/>
        <v>2.4672722654044761</v>
      </c>
      <c r="P44" s="52">
        <f t="shared" si="17"/>
        <v>6.7267828376471245E-2</v>
      </c>
    </row>
    <row r="45" spans="1:17" ht="20.100000000000001" customHeight="1" x14ac:dyDescent="0.25">
      <c r="A45" s="38" t="s">
        <v>177</v>
      </c>
      <c r="B45" s="19">
        <v>42101.37</v>
      </c>
      <c r="C45" s="140">
        <v>59108.369999999995</v>
      </c>
      <c r="D45" s="247">
        <f t="shared" si="11"/>
        <v>4.7077566197654082E-2</v>
      </c>
      <c r="E45" s="215">
        <f t="shared" si="12"/>
        <v>6.8646297289541566E-2</v>
      </c>
      <c r="F45" s="52">
        <f t="shared" si="13"/>
        <v>0.40395360055979157</v>
      </c>
      <c r="H45" s="19">
        <v>11175.250999999998</v>
      </c>
      <c r="I45" s="140">
        <v>12204.802999999994</v>
      </c>
      <c r="J45" s="247">
        <f t="shared" si="14"/>
        <v>4.562406366877779E-2</v>
      </c>
      <c r="K45" s="215">
        <f t="shared" si="15"/>
        <v>5.2384573322093814E-2</v>
      </c>
      <c r="L45" s="52">
        <f t="shared" si="16"/>
        <v>9.2127863615769898E-2</v>
      </c>
      <c r="N45" s="40">
        <f t="shared" si="9"/>
        <v>2.6543675419588482</v>
      </c>
      <c r="O45" s="143">
        <f t="shared" si="10"/>
        <v>2.064818062145851</v>
      </c>
      <c r="P45" s="52">
        <f t="shared" si="17"/>
        <v>-0.22210544338480209</v>
      </c>
    </row>
    <row r="46" spans="1:17" ht="20.100000000000001" customHeight="1" x14ac:dyDescent="0.25">
      <c r="A46" s="38" t="s">
        <v>178</v>
      </c>
      <c r="B46" s="19">
        <v>19184.190000000006</v>
      </c>
      <c r="C46" s="140">
        <v>21765.230000000003</v>
      </c>
      <c r="D46" s="247">
        <f t="shared" si="11"/>
        <v>2.1451676624142484E-2</v>
      </c>
      <c r="E46" s="215">
        <f t="shared" si="12"/>
        <v>2.527734141806396E-2</v>
      </c>
      <c r="F46" s="52">
        <f t="shared" si="13"/>
        <v>0.134539951908316</v>
      </c>
      <c r="H46" s="19">
        <v>9456.2769999999964</v>
      </c>
      <c r="I46" s="140">
        <v>9726.7079999999987</v>
      </c>
      <c r="J46" s="247">
        <f t="shared" si="14"/>
        <v>3.8606182887310443E-2</v>
      </c>
      <c r="K46" s="215">
        <f t="shared" si="15"/>
        <v>4.174827306992146E-2</v>
      </c>
      <c r="L46" s="52">
        <f t="shared" si="16"/>
        <v>2.8598041279882393E-2</v>
      </c>
      <c r="N46" s="40">
        <f t="shared" si="9"/>
        <v>4.929203161561678</v>
      </c>
      <c r="O46" s="143">
        <f t="shared" si="10"/>
        <v>4.468920383565897</v>
      </c>
      <c r="P46" s="52">
        <f t="shared" si="17"/>
        <v>-9.3378739506032746E-2</v>
      </c>
    </row>
    <row r="47" spans="1:17" ht="20.100000000000001" customHeight="1" x14ac:dyDescent="0.25">
      <c r="A47" s="38" t="s">
        <v>180</v>
      </c>
      <c r="B47" s="19">
        <v>29735.640000000007</v>
      </c>
      <c r="C47" s="140">
        <v>29915.310000000016</v>
      </c>
      <c r="D47" s="247">
        <f t="shared" si="11"/>
        <v>3.3250261464878951E-2</v>
      </c>
      <c r="E47" s="215">
        <f t="shared" si="12"/>
        <v>3.4742546000994391E-2</v>
      </c>
      <c r="F47" s="52">
        <f t="shared" si="13"/>
        <v>6.0422442563875913E-3</v>
      </c>
      <c r="H47" s="19">
        <v>6869.1890000000039</v>
      </c>
      <c r="I47" s="140">
        <v>7027.5129999999981</v>
      </c>
      <c r="J47" s="247">
        <f t="shared" si="14"/>
        <v>2.8044141137310317E-2</v>
      </c>
      <c r="K47" s="215">
        <f t="shared" si="15"/>
        <v>3.0162983377975666E-2</v>
      </c>
      <c r="L47" s="52">
        <f t="shared" si="16"/>
        <v>2.3048426823020021E-2</v>
      </c>
      <c r="N47" s="40">
        <f t="shared" si="9"/>
        <v>2.31008614578331</v>
      </c>
      <c r="O47" s="143">
        <f t="shared" si="10"/>
        <v>2.3491359441035358</v>
      </c>
      <c r="P47" s="52">
        <f t="shared" si="17"/>
        <v>1.6904044202639339E-2</v>
      </c>
    </row>
    <row r="48" spans="1:17" ht="20.100000000000001" customHeight="1" x14ac:dyDescent="0.25">
      <c r="A48" s="38" t="s">
        <v>181</v>
      </c>
      <c r="B48" s="19">
        <v>28497.579999999991</v>
      </c>
      <c r="C48" s="140">
        <v>28204.310000000012</v>
      </c>
      <c r="D48" s="247">
        <f t="shared" si="11"/>
        <v>3.1865868234761542E-2</v>
      </c>
      <c r="E48" s="215">
        <f t="shared" si="12"/>
        <v>3.2755453231181828E-2</v>
      </c>
      <c r="F48" s="52">
        <f t="shared" si="13"/>
        <v>-1.0291049275060504E-2</v>
      </c>
      <c r="H48" s="19">
        <v>6727.0759999999982</v>
      </c>
      <c r="I48" s="140">
        <v>6457.8369999999995</v>
      </c>
      <c r="J48" s="247">
        <f t="shared" si="14"/>
        <v>2.7463950807790089E-2</v>
      </c>
      <c r="K48" s="215">
        <f t="shared" si="15"/>
        <v>2.7717861224685929E-2</v>
      </c>
      <c r="L48" s="52">
        <f t="shared" si="16"/>
        <v>-4.00231839212161E-2</v>
      </c>
      <c r="N48" s="40">
        <f t="shared" si="9"/>
        <v>2.3605779859202078</v>
      </c>
      <c r="O48" s="143">
        <f t="shared" si="10"/>
        <v>2.2896631755926653</v>
      </c>
      <c r="P48" s="52">
        <f t="shared" si="17"/>
        <v>-3.0041291052664933E-2</v>
      </c>
    </row>
    <row r="49" spans="1:16" ht="20.100000000000001" customHeight="1" x14ac:dyDescent="0.25">
      <c r="A49" s="38" t="s">
        <v>183</v>
      </c>
      <c r="B49" s="19">
        <v>14833.029999999999</v>
      </c>
      <c r="C49" s="140">
        <v>16303.979999999992</v>
      </c>
      <c r="D49" s="247">
        <f t="shared" si="11"/>
        <v>1.658622870792064E-2</v>
      </c>
      <c r="E49" s="215">
        <f t="shared" si="12"/>
        <v>1.8934845574031894E-2</v>
      </c>
      <c r="F49" s="52">
        <f t="shared" si="13"/>
        <v>9.9167196452780965E-2</v>
      </c>
      <c r="H49" s="19">
        <v>5065.4159999999993</v>
      </c>
      <c r="I49" s="140">
        <v>5658.2010000000009</v>
      </c>
      <c r="J49" s="247">
        <f t="shared" si="14"/>
        <v>2.0680060080336963E-2</v>
      </c>
      <c r="K49" s="215">
        <f t="shared" si="15"/>
        <v>2.4285721379988249E-2</v>
      </c>
      <c r="L49" s="52">
        <f t="shared" si="16"/>
        <v>0.11702592639972743</v>
      </c>
      <c r="N49" s="40">
        <f t="shared" si="9"/>
        <v>3.414957024963881</v>
      </c>
      <c r="O49" s="143">
        <f t="shared" si="10"/>
        <v>3.4704415731618927</v>
      </c>
      <c r="P49" s="52">
        <f t="shared" si="17"/>
        <v>1.6247509937141472E-2</v>
      </c>
    </row>
    <row r="50" spans="1:16" ht="20.100000000000001" customHeight="1" x14ac:dyDescent="0.25">
      <c r="A50" s="38" t="s">
        <v>190</v>
      </c>
      <c r="B50" s="19">
        <v>7141.7900000000018</v>
      </c>
      <c r="C50" s="140">
        <v>10737.37</v>
      </c>
      <c r="D50" s="247">
        <f t="shared" si="11"/>
        <v>7.9859180709498049E-3</v>
      </c>
      <c r="E50" s="215">
        <f t="shared" si="12"/>
        <v>1.2469988482643069E-2</v>
      </c>
      <c r="F50" s="52">
        <f t="shared" si="13"/>
        <v>0.50345641638860816</v>
      </c>
      <c r="H50" s="19">
        <v>1973.8699999999997</v>
      </c>
      <c r="I50" s="140">
        <v>2767.7749999999996</v>
      </c>
      <c r="J50" s="247">
        <f t="shared" si="14"/>
        <v>8.0585188246680463E-3</v>
      </c>
      <c r="K50" s="215">
        <f t="shared" si="15"/>
        <v>1.1879643811256786E-2</v>
      </c>
      <c r="L50" s="52">
        <f t="shared" si="16"/>
        <v>0.40220733888249993</v>
      </c>
      <c r="N50" s="40">
        <f t="shared" si="9"/>
        <v>2.7638309163388994</v>
      </c>
      <c r="O50" s="143">
        <f t="shared" si="10"/>
        <v>2.5777029198025208</v>
      </c>
      <c r="P50" s="52">
        <f t="shared" si="17"/>
        <v>-6.7344205260911033E-2</v>
      </c>
    </row>
    <row r="51" spans="1:16" ht="20.100000000000001" customHeight="1" x14ac:dyDescent="0.25">
      <c r="A51" s="38" t="s">
        <v>191</v>
      </c>
      <c r="B51" s="19">
        <v>11540.839999999998</v>
      </c>
      <c r="C51" s="140">
        <v>8052.64</v>
      </c>
      <c r="D51" s="247">
        <f t="shared" si="11"/>
        <v>1.2904916373897905E-2</v>
      </c>
      <c r="E51" s="215">
        <f t="shared" si="12"/>
        <v>9.3520413336665199E-3</v>
      </c>
      <c r="F51" s="52">
        <f t="shared" si="13"/>
        <v>-0.30224836320406473</v>
      </c>
      <c r="H51" s="19">
        <v>3297.819</v>
      </c>
      <c r="I51" s="140">
        <v>2708.666000000002</v>
      </c>
      <c r="J51" s="247">
        <f t="shared" si="14"/>
        <v>1.3463671108962575E-2</v>
      </c>
      <c r="K51" s="215">
        <f t="shared" si="15"/>
        <v>1.1625940433619678E-2</v>
      </c>
      <c r="L51" s="52">
        <f t="shared" si="16"/>
        <v>-0.17864928305646793</v>
      </c>
      <c r="N51" s="40">
        <f t="shared" si="9"/>
        <v>2.8575207697186689</v>
      </c>
      <c r="O51" s="143">
        <f t="shared" si="10"/>
        <v>3.3636993582228958</v>
      </c>
      <c r="P51" s="52">
        <f t="shared" si="17"/>
        <v>0.17713907589692224</v>
      </c>
    </row>
    <row r="52" spans="1:16" ht="20.100000000000001" customHeight="1" x14ac:dyDescent="0.25">
      <c r="A52" s="38" t="s">
        <v>192</v>
      </c>
      <c r="B52" s="19">
        <v>2462.389999999999</v>
      </c>
      <c r="C52" s="140">
        <v>3084.0199999999986</v>
      </c>
      <c r="D52" s="247">
        <f t="shared" si="11"/>
        <v>2.7534336348066912E-3</v>
      </c>
      <c r="E52" s="215">
        <f t="shared" si="12"/>
        <v>3.5816679391918928E-3</v>
      </c>
      <c r="F52" s="52">
        <f t="shared" si="13"/>
        <v>0.25244985562806865</v>
      </c>
      <c r="H52" s="19">
        <v>1193.8730000000003</v>
      </c>
      <c r="I52" s="140">
        <v>1507.3650000000002</v>
      </c>
      <c r="J52" s="247">
        <f t="shared" si="14"/>
        <v>4.8741041936717815E-3</v>
      </c>
      <c r="K52" s="215">
        <f t="shared" si="15"/>
        <v>6.4698031066669406E-3</v>
      </c>
      <c r="L52" s="52">
        <f t="shared" si="16"/>
        <v>0.26258404369644001</v>
      </c>
      <c r="N52" s="40">
        <f t="shared" ref="N52" si="18">(H52/B52)*10</f>
        <v>4.8484318081213811</v>
      </c>
      <c r="O52" s="143">
        <f t="shared" ref="O52" si="19">(I52/C52)*10</f>
        <v>4.8876628556235078</v>
      </c>
      <c r="P52" s="52">
        <f t="shared" ref="P52" si="20">(O52-N52)/N52</f>
        <v>8.0914920647976538E-3</v>
      </c>
    </row>
    <row r="53" spans="1:16" ht="20.100000000000001" customHeight="1" x14ac:dyDescent="0.25">
      <c r="A53" s="38" t="s">
        <v>193</v>
      </c>
      <c r="B53" s="19">
        <v>8609.6800000000039</v>
      </c>
      <c r="C53" s="140">
        <v>6503.720000000003</v>
      </c>
      <c r="D53" s="247">
        <f t="shared" si="11"/>
        <v>9.6273061931385732E-3</v>
      </c>
      <c r="E53" s="215">
        <f t="shared" si="12"/>
        <v>7.5531823430072175E-3</v>
      </c>
      <c r="F53" s="52">
        <f t="shared" si="13"/>
        <v>-0.2446037483390788</v>
      </c>
      <c r="H53" s="19">
        <v>1532.1529999999998</v>
      </c>
      <c r="I53" s="140">
        <v>1258.7819999999999</v>
      </c>
      <c r="J53" s="247">
        <f t="shared" si="14"/>
        <v>6.2551656354124753E-3</v>
      </c>
      <c r="K53" s="215">
        <f t="shared" si="15"/>
        <v>5.4028531206551976E-3</v>
      </c>
      <c r="L53" s="52">
        <f t="shared" si="16"/>
        <v>-0.17842278153683078</v>
      </c>
      <c r="N53" s="40">
        <f t="shared" si="9"/>
        <v>1.7795702046998252</v>
      </c>
      <c r="O53" s="143">
        <f t="shared" si="10"/>
        <v>1.9354800022141163</v>
      </c>
      <c r="P53" s="52">
        <f t="shared" si="17"/>
        <v>8.7610928246907638E-2</v>
      </c>
    </row>
    <row r="54" spans="1:16" ht="20.100000000000001" customHeight="1" x14ac:dyDescent="0.25">
      <c r="A54" s="38" t="s">
        <v>194</v>
      </c>
      <c r="B54" s="19">
        <v>3618.84</v>
      </c>
      <c r="C54" s="140">
        <v>4207.8100000000022</v>
      </c>
      <c r="D54" s="247">
        <f t="shared" si="11"/>
        <v>4.0465709229585284E-3</v>
      </c>
      <c r="E54" s="215">
        <f t="shared" si="12"/>
        <v>4.8867965094944437E-3</v>
      </c>
      <c r="F54" s="52">
        <f t="shared" si="13"/>
        <v>0.16275104729692444</v>
      </c>
      <c r="H54" s="19">
        <v>1040.1470000000002</v>
      </c>
      <c r="I54" s="140">
        <v>1242.7769999999994</v>
      </c>
      <c r="J54" s="247">
        <f t="shared" si="14"/>
        <v>4.2465026470446367E-3</v>
      </c>
      <c r="K54" s="215">
        <f t="shared" si="15"/>
        <v>5.3341576164327911E-3</v>
      </c>
      <c r="L54" s="52">
        <f t="shared" si="16"/>
        <v>0.19480900295823492</v>
      </c>
      <c r="N54" s="40">
        <f t="shared" ref="N54" si="21">(H54/B54)*10</f>
        <v>2.8742552862243151</v>
      </c>
      <c r="O54" s="143">
        <f t="shared" ref="O54" si="22">(I54/C54)*10</f>
        <v>2.9535007521727423</v>
      </c>
      <c r="P54" s="52">
        <f t="shared" ref="P54" si="23">(O54-N54)/N54</f>
        <v>2.7570782013773651E-2</v>
      </c>
    </row>
    <row r="55" spans="1:16" ht="20.100000000000001" customHeight="1" x14ac:dyDescent="0.25">
      <c r="A55" s="38" t="s">
        <v>195</v>
      </c>
      <c r="B55" s="19">
        <v>2811.4700000000003</v>
      </c>
      <c r="C55" s="140">
        <v>3019.9699999999989</v>
      </c>
      <c r="D55" s="247">
        <f t="shared" si="11"/>
        <v>3.1437733507892625E-3</v>
      </c>
      <c r="E55" s="215">
        <f t="shared" si="12"/>
        <v>3.5072826137059233E-3</v>
      </c>
      <c r="F55" s="52">
        <f t="shared" si="13"/>
        <v>7.4160492553716956E-2</v>
      </c>
      <c r="H55" s="19">
        <v>1049.125</v>
      </c>
      <c r="I55" s="140">
        <v>1169.4649999999997</v>
      </c>
      <c r="J55" s="247">
        <f t="shared" si="14"/>
        <v>4.2831562169392441E-3</v>
      </c>
      <c r="K55" s="215">
        <f t="shared" si="15"/>
        <v>5.019493148731893E-3</v>
      </c>
      <c r="L55" s="52">
        <f t="shared" si="16"/>
        <v>0.11470511140235881</v>
      </c>
      <c r="N55" s="40">
        <f t="shared" ref="N55" si="24">(H55/B55)*10</f>
        <v>3.7315888129697274</v>
      </c>
      <c r="O55" s="143">
        <f t="shared" ref="O55" si="25">(I55/C55)*10</f>
        <v>3.8724391301900352</v>
      </c>
      <c r="P55" s="52">
        <f t="shared" ref="P55" si="26">(O55-N55)/N55</f>
        <v>3.774540129683103E-2</v>
      </c>
    </row>
    <row r="56" spans="1:16" ht="20.100000000000001" customHeight="1" x14ac:dyDescent="0.25">
      <c r="A56" s="38" t="s">
        <v>196</v>
      </c>
      <c r="B56" s="19">
        <v>9215.4500000000007</v>
      </c>
      <c r="C56" s="140">
        <v>3455.38</v>
      </c>
      <c r="D56" s="247">
        <f t="shared" si="11"/>
        <v>1.0304675534695695E-2</v>
      </c>
      <c r="E56" s="215">
        <f t="shared" si="12"/>
        <v>4.0129518497690961E-3</v>
      </c>
      <c r="F56" s="52">
        <f t="shared" si="13"/>
        <v>-0.62504489742768943</v>
      </c>
      <c r="H56" s="19">
        <v>2362.3590000000013</v>
      </c>
      <c r="I56" s="140">
        <v>941.71499999999946</v>
      </c>
      <c r="J56" s="247">
        <f t="shared" si="14"/>
        <v>9.6445634576360125E-3</v>
      </c>
      <c r="K56" s="215">
        <f t="shared" si="15"/>
        <v>4.0419610595939627E-3</v>
      </c>
      <c r="L56" s="52">
        <f t="shared" si="16"/>
        <v>-0.60136668474181998</v>
      </c>
      <c r="N56" s="40">
        <f t="shared" ref="N56" si="27">(H56/B56)*10</f>
        <v>2.5634765529626891</v>
      </c>
      <c r="O56" s="143">
        <f t="shared" ref="O56" si="28">(I56/C56)*10</f>
        <v>2.7253587159733499</v>
      </c>
      <c r="P56" s="52">
        <f t="shared" ref="P56" si="29">(O56-N56)/N56</f>
        <v>6.3149461157960898E-2</v>
      </c>
    </row>
    <row r="57" spans="1:16" ht="20.100000000000001" customHeight="1" x14ac:dyDescent="0.25">
      <c r="A57" s="38" t="s">
        <v>197</v>
      </c>
      <c r="B57" s="19">
        <v>2945.940000000001</v>
      </c>
      <c r="C57" s="140">
        <v>2970.0399999999991</v>
      </c>
      <c r="D57" s="247">
        <f t="shared" si="11"/>
        <v>3.2941371115552086E-3</v>
      </c>
      <c r="E57" s="215">
        <f t="shared" si="12"/>
        <v>3.4492957393653383E-3</v>
      </c>
      <c r="F57" s="52">
        <f t="shared" si="13"/>
        <v>8.1807504565599033E-3</v>
      </c>
      <c r="H57" s="19">
        <v>892.83599999999967</v>
      </c>
      <c r="I57" s="140">
        <v>878.28499999999997</v>
      </c>
      <c r="J57" s="247">
        <f t="shared" si="14"/>
        <v>3.6450909701962737E-3</v>
      </c>
      <c r="K57" s="215">
        <f t="shared" si="15"/>
        <v>3.7697113980614998E-3</v>
      </c>
      <c r="L57" s="52">
        <f t="shared" ref="L57:L58" si="30">(I57-H57)/H57</f>
        <v>-1.6297505924939976E-2</v>
      </c>
      <c r="N57" s="40">
        <f t="shared" ref="N57:N58" si="31">(H57/B57)*10</f>
        <v>3.0307338234994581</v>
      </c>
      <c r="O57" s="143">
        <f t="shared" ref="O57:O58" si="32">(I57/C57)*10</f>
        <v>2.9571487252696942</v>
      </c>
      <c r="P57" s="52">
        <f t="shared" ref="P57:P58" si="33">(O57-N57)/N57</f>
        <v>-2.4279630780903859E-2</v>
      </c>
    </row>
    <row r="58" spans="1:16" ht="20.100000000000001" customHeight="1" x14ac:dyDescent="0.25">
      <c r="A58" s="38" t="s">
        <v>198</v>
      </c>
      <c r="B58" s="19">
        <v>1874.7099999999998</v>
      </c>
      <c r="C58" s="140">
        <v>2740.3999999999992</v>
      </c>
      <c r="D58" s="247">
        <f t="shared" si="11"/>
        <v>2.0962924514428883E-3</v>
      </c>
      <c r="E58" s="215">
        <f t="shared" si="12"/>
        <v>3.1826002492076786E-3</v>
      </c>
      <c r="F58" s="52">
        <f t="shared" si="13"/>
        <v>0.46177275418598046</v>
      </c>
      <c r="H58" s="19">
        <v>455.8850000000001</v>
      </c>
      <c r="I58" s="140">
        <v>558.79499999999985</v>
      </c>
      <c r="J58" s="247">
        <f t="shared" si="14"/>
        <v>1.8611954456898348E-3</v>
      </c>
      <c r="K58" s="215">
        <f t="shared" si="15"/>
        <v>2.3984195115250464E-3</v>
      </c>
      <c r="L58" s="52">
        <f t="shared" si="30"/>
        <v>0.22573675378659031</v>
      </c>
      <c r="N58" s="40">
        <f t="shared" si="31"/>
        <v>2.4317627793098673</v>
      </c>
      <c r="O58" s="143">
        <f t="shared" si="32"/>
        <v>2.0391001313676833</v>
      </c>
      <c r="P58" s="52">
        <f t="shared" si="33"/>
        <v>-0.16147243114462892</v>
      </c>
    </row>
    <row r="59" spans="1:16" ht="20.100000000000001" customHeight="1" x14ac:dyDescent="0.25">
      <c r="A59" s="38" t="s">
        <v>199</v>
      </c>
      <c r="B59" s="19">
        <v>309.87</v>
      </c>
      <c r="C59" s="140">
        <v>531.43999999999983</v>
      </c>
      <c r="D59" s="247">
        <f t="shared" si="11"/>
        <v>3.464952669632145E-4</v>
      </c>
      <c r="E59" s="215">
        <f t="shared" si="12"/>
        <v>6.1719496293932588E-4</v>
      </c>
      <c r="F59" s="52">
        <f t="shared" si="13"/>
        <v>0.71504179171910742</v>
      </c>
      <c r="H59" s="19">
        <v>256.69700000000006</v>
      </c>
      <c r="I59" s="140">
        <v>228.98999999999998</v>
      </c>
      <c r="J59" s="247">
        <f t="shared" si="14"/>
        <v>1.0479908032118704E-3</v>
      </c>
      <c r="K59" s="215">
        <f t="shared" si="15"/>
        <v>9.828543275156728E-4</v>
      </c>
      <c r="L59" s="52">
        <f t="shared" si="16"/>
        <v>-0.10793659450636382</v>
      </c>
      <c r="N59" s="40">
        <f t="shared" si="9"/>
        <v>8.284022331945657</v>
      </c>
      <c r="O59" s="143">
        <f t="shared" si="10"/>
        <v>4.3088589492699096</v>
      </c>
      <c r="P59" s="52">
        <f t="shared" si="17"/>
        <v>-0.47985908576638353</v>
      </c>
    </row>
    <row r="60" spans="1:16" ht="20.100000000000001" customHeight="1" x14ac:dyDescent="0.25">
      <c r="A60" s="38" t="s">
        <v>200</v>
      </c>
      <c r="B60" s="19">
        <v>531.03999999999974</v>
      </c>
      <c r="C60" s="140">
        <v>522.78</v>
      </c>
      <c r="D60" s="247">
        <f t="shared" si="11"/>
        <v>5.9380658523944013E-4</v>
      </c>
      <c r="E60" s="215">
        <f t="shared" si="12"/>
        <v>6.0713755593372885E-4</v>
      </c>
      <c r="F60" s="52">
        <f t="shared" si="13"/>
        <v>-1.555438385055696E-2</v>
      </c>
      <c r="H60" s="19">
        <v>230.77699999999999</v>
      </c>
      <c r="I60" s="140">
        <v>226.85200000000003</v>
      </c>
      <c r="J60" s="247">
        <f t="shared" si="14"/>
        <v>9.4216984847047582E-4</v>
      </c>
      <c r="K60" s="215">
        <f t="shared" si="15"/>
        <v>9.7367775844179E-4</v>
      </c>
      <c r="L60" s="52">
        <f t="shared" si="16"/>
        <v>-1.7007760738721601E-2</v>
      </c>
      <c r="N60" s="40">
        <f t="shared" si="9"/>
        <v>4.3457554986441718</v>
      </c>
      <c r="O60" s="143">
        <f t="shared" si="10"/>
        <v>4.3393396839970935</v>
      </c>
      <c r="P60" s="52">
        <f t="shared" si="17"/>
        <v>-1.4763404542846379E-3</v>
      </c>
    </row>
    <row r="61" spans="1:16" ht="20.100000000000001" customHeight="1" thickBot="1" x14ac:dyDescent="0.3">
      <c r="A61" s="8" t="s">
        <v>17</v>
      </c>
      <c r="B61" s="196">
        <f>B62-SUM(B39:B60)</f>
        <v>2129.4099999999162</v>
      </c>
      <c r="C61" s="142">
        <f>C62-SUM(C39:C60)</f>
        <v>1102.1000000002095</v>
      </c>
      <c r="D61" s="247">
        <f t="shared" si="11"/>
        <v>2.3810968677965261E-3</v>
      </c>
      <c r="E61" s="215">
        <f t="shared" si="12"/>
        <v>1.2799385982529743E-3</v>
      </c>
      <c r="F61" s="52">
        <f t="shared" si="13"/>
        <v>-0.4824387976010947</v>
      </c>
      <c r="H61" s="19">
        <f>H62-SUM(H39:H60)</f>
        <v>726.2730000000156</v>
      </c>
      <c r="I61" s="140">
        <f>I62-SUM(I39:I60)</f>
        <v>519.42799999998533</v>
      </c>
      <c r="J61" s="247">
        <f t="shared" si="14"/>
        <v>2.9650811058216922E-3</v>
      </c>
      <c r="K61" s="215">
        <f t="shared" si="15"/>
        <v>2.2294513194148066E-3</v>
      </c>
      <c r="L61" s="52">
        <f t="shared" si="16"/>
        <v>-0.28480337283642077</v>
      </c>
      <c r="N61" s="40">
        <f t="shared" si="9"/>
        <v>3.4106771359204857</v>
      </c>
      <c r="O61" s="143">
        <f t="shared" si="10"/>
        <v>4.7130750385617146</v>
      </c>
      <c r="P61" s="52">
        <f t="shared" si="17"/>
        <v>0.38185904169135992</v>
      </c>
    </row>
    <row r="62" spans="1:16" s="1" customFormat="1" ht="26.25" customHeight="1" thickBot="1" x14ac:dyDescent="0.3">
      <c r="A62" s="12" t="s">
        <v>18</v>
      </c>
      <c r="B62" s="17">
        <v>894297.9299999997</v>
      </c>
      <c r="C62" s="145">
        <v>861056.93000000017</v>
      </c>
      <c r="D62" s="253">
        <f>SUM(D39:D61)</f>
        <v>1</v>
      </c>
      <c r="E62" s="254">
        <f>SUM(E39:E61)</f>
        <v>0.99999999999999978</v>
      </c>
      <c r="F62" s="57">
        <f t="shared" si="13"/>
        <v>-3.7169939552470554E-2</v>
      </c>
      <c r="H62" s="17">
        <v>244942.035</v>
      </c>
      <c r="I62" s="145">
        <v>232984.67900000006</v>
      </c>
      <c r="J62" s="253">
        <f t="shared" si="14"/>
        <v>1</v>
      </c>
      <c r="K62" s="254">
        <f t="shared" si="15"/>
        <v>1</v>
      </c>
      <c r="L62" s="57">
        <f t="shared" si="16"/>
        <v>-4.8817084417543691E-2</v>
      </c>
      <c r="N62" s="37">
        <f t="shared" si="9"/>
        <v>2.7389310293941986</v>
      </c>
      <c r="O62" s="150">
        <f t="shared" si="10"/>
        <v>2.7057987791817668</v>
      </c>
      <c r="P62" s="57">
        <f t="shared" si="17"/>
        <v>-1.2096781502292911E-2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5"/>
      <c r="D65" s="349" t="s">
        <v>104</v>
      </c>
      <c r="E65" s="345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5"/>
      <c r="P65" s="130" t="s">
        <v>0</v>
      </c>
    </row>
    <row r="66" spans="1:16" x14ac:dyDescent="0.25">
      <c r="A66" s="362"/>
      <c r="B66" s="352" t="str">
        <f>B37</f>
        <v>jan-jul</v>
      </c>
      <c r="C66" s="354"/>
      <c r="D66" s="352" t="str">
        <f>B66</f>
        <v>jan-jul</v>
      </c>
      <c r="E66" s="354"/>
      <c r="F66" s="131" t="str">
        <f>F37</f>
        <v>2022 / 2021</v>
      </c>
      <c r="H66" s="355" t="str">
        <f>B66</f>
        <v>jan-jul</v>
      </c>
      <c r="I66" s="354"/>
      <c r="J66" s="352" t="str">
        <f>B66</f>
        <v>jan-jul</v>
      </c>
      <c r="K66" s="353"/>
      <c r="L66" s="131" t="str">
        <f>F66</f>
        <v>2022 / 2021</v>
      </c>
      <c r="N66" s="355" t="str">
        <f>B66</f>
        <v>jan-jul</v>
      </c>
      <c r="O66" s="353"/>
      <c r="P66" s="131" t="str">
        <f>L66</f>
        <v>2022 / 2021</v>
      </c>
    </row>
    <row r="67" spans="1:16" ht="19.5" customHeight="1" thickBot="1" x14ac:dyDescent="0.3">
      <c r="A67" s="363"/>
      <c r="B67" s="99">
        <f>B6</f>
        <v>2021</v>
      </c>
      <c r="C67" s="134">
        <f>C6</f>
        <v>2022</v>
      </c>
      <c r="D67" s="99">
        <f>B67</f>
        <v>2021</v>
      </c>
      <c r="E67" s="134">
        <f>C67</f>
        <v>2022</v>
      </c>
      <c r="F67" s="131" t="str">
        <f>F38</f>
        <v>HL</v>
      </c>
      <c r="H67" s="25">
        <f>B67</f>
        <v>2021</v>
      </c>
      <c r="I67" s="134">
        <f>C67</f>
        <v>2022</v>
      </c>
      <c r="J67" s="99">
        <f>B67</f>
        <v>2021</v>
      </c>
      <c r="K67" s="134">
        <f>C67</f>
        <v>2022</v>
      </c>
      <c r="L67" s="26">
        <v>1000</v>
      </c>
      <c r="N67" s="25">
        <f>B67</f>
        <v>2021</v>
      </c>
      <c r="O67" s="134">
        <f>C67</f>
        <v>2022</v>
      </c>
      <c r="P67" s="132"/>
    </row>
    <row r="68" spans="1:16" ht="20.100000000000001" customHeight="1" x14ac:dyDescent="0.25">
      <c r="A68" s="38" t="s">
        <v>165</v>
      </c>
      <c r="B68" s="39">
        <v>178706.46</v>
      </c>
      <c r="C68" s="147">
        <v>158972.89000000007</v>
      </c>
      <c r="D68" s="247">
        <f>B68/$B$96</f>
        <v>0.17394076990682339</v>
      </c>
      <c r="E68" s="246">
        <f>C68/$C$96</f>
        <v>0.16053907226503109</v>
      </c>
      <c r="F68" s="61">
        <f>(C68-B68)/B68</f>
        <v>-0.11042449164960193</v>
      </c>
      <c r="H68" s="19">
        <v>65130.193000000021</v>
      </c>
      <c r="I68" s="147">
        <v>65964.183999999994</v>
      </c>
      <c r="J68" s="245">
        <f>H68/$H$96</f>
        <v>0.23597087557753815</v>
      </c>
      <c r="K68" s="246">
        <f>I68/$I$96</f>
        <v>0.23474624897704049</v>
      </c>
      <c r="L68" s="58">
        <f>(I68-H68)/H68</f>
        <v>1.2804982782716036E-2</v>
      </c>
      <c r="N68" s="41">
        <f t="shared" ref="N68:N96" si="34">(H68/B68)*10</f>
        <v>3.6445348981788364</v>
      </c>
      <c r="O68" s="149">
        <f t="shared" ref="O68:O96" si="35">(I68/C68)*10</f>
        <v>4.1493983030691561</v>
      </c>
      <c r="P68" s="61">
        <f>(O68-N68)/N68</f>
        <v>0.13852615463844195</v>
      </c>
    </row>
    <row r="69" spans="1:16" ht="20.100000000000001" customHeight="1" x14ac:dyDescent="0.25">
      <c r="A69" s="38" t="s">
        <v>167</v>
      </c>
      <c r="B69" s="19">
        <v>138571.90999999995</v>
      </c>
      <c r="C69" s="140">
        <v>117998.38000000003</v>
      </c>
      <c r="D69" s="247">
        <f t="shared" ref="D69:D95" si="36">B69/$B$96</f>
        <v>0.13487651600764197</v>
      </c>
      <c r="E69" s="215">
        <f t="shared" ref="E69:E95" si="37">C69/$C$96</f>
        <v>0.11916088619875122</v>
      </c>
      <c r="F69" s="52">
        <f t="shared" ref="F69:F96" si="38">(C69-B69)/B69</f>
        <v>-0.14846825738347635</v>
      </c>
      <c r="H69" s="19">
        <v>42065.089</v>
      </c>
      <c r="I69" s="140">
        <v>36615.011000000013</v>
      </c>
      <c r="J69" s="214">
        <f t="shared" ref="J69:J96" si="39">H69/$H$96</f>
        <v>0.15240452124219969</v>
      </c>
      <c r="K69" s="215">
        <f t="shared" ref="K69:K96" si="40">I69/$I$96</f>
        <v>0.13030156620300315</v>
      </c>
      <c r="L69" s="59">
        <f t="shared" ref="L69:L96" si="41">(I69-H69)/H69</f>
        <v>-0.12956297322941565</v>
      </c>
      <c r="N69" s="40">
        <f t="shared" si="34"/>
        <v>3.0356144329684143</v>
      </c>
      <c r="O69" s="143">
        <f t="shared" si="35"/>
        <v>3.1030096345390508</v>
      </c>
      <c r="P69" s="52">
        <f t="shared" ref="P69:P96" si="42">(O69-N69)/N69</f>
        <v>2.2201502548771731E-2</v>
      </c>
    </row>
    <row r="70" spans="1:16" ht="20.100000000000001" customHeight="1" x14ac:dyDescent="0.25">
      <c r="A70" s="38" t="s">
        <v>168</v>
      </c>
      <c r="B70" s="19">
        <v>148247.91999999998</v>
      </c>
      <c r="C70" s="140">
        <v>125585.22999999989</v>
      </c>
      <c r="D70" s="247">
        <f t="shared" si="36"/>
        <v>0.14429448908497858</v>
      </c>
      <c r="E70" s="215">
        <f t="shared" si="37"/>
        <v>0.12682248095502649</v>
      </c>
      <c r="F70" s="52">
        <f t="shared" si="38"/>
        <v>-0.15287020553138345</v>
      </c>
      <c r="H70" s="19">
        <v>40231.863999999994</v>
      </c>
      <c r="I70" s="140">
        <v>36247.548000000003</v>
      </c>
      <c r="J70" s="214">
        <f t="shared" si="39"/>
        <v>0.14576262923397804</v>
      </c>
      <c r="K70" s="215">
        <f t="shared" si="40"/>
        <v>0.12899387836913478</v>
      </c>
      <c r="L70" s="59">
        <f t="shared" si="41"/>
        <v>-9.9033840440502383E-2</v>
      </c>
      <c r="N70" s="40">
        <f t="shared" si="34"/>
        <v>2.7138231686488417</v>
      </c>
      <c r="O70" s="143">
        <f t="shared" si="35"/>
        <v>2.8862906888015436</v>
      </c>
      <c r="P70" s="52">
        <f t="shared" si="42"/>
        <v>6.3551495228250293E-2</v>
      </c>
    </row>
    <row r="71" spans="1:16" ht="20.100000000000001" customHeight="1" x14ac:dyDescent="0.25">
      <c r="A71" s="38" t="s">
        <v>169</v>
      </c>
      <c r="B71" s="19">
        <v>81924.130000000019</v>
      </c>
      <c r="C71" s="140">
        <v>78712.399999999994</v>
      </c>
      <c r="D71" s="247">
        <f t="shared" si="36"/>
        <v>7.9739401956407677E-2</v>
      </c>
      <c r="E71" s="215">
        <f t="shared" si="37"/>
        <v>7.9487865331969651E-2</v>
      </c>
      <c r="F71" s="52">
        <f t="shared" si="38"/>
        <v>-3.9203712019889918E-2</v>
      </c>
      <c r="H71" s="19">
        <v>29615.561999999994</v>
      </c>
      <c r="I71" s="140">
        <v>31663.197</v>
      </c>
      <c r="J71" s="214">
        <f t="shared" si="39"/>
        <v>0.10729908470961945</v>
      </c>
      <c r="K71" s="215">
        <f t="shared" si="40"/>
        <v>0.11267958270159277</v>
      </c>
      <c r="L71" s="59">
        <f t="shared" si="41"/>
        <v>6.9140507953217509E-2</v>
      </c>
      <c r="N71" s="40">
        <f t="shared" si="34"/>
        <v>3.6149986579045743</v>
      </c>
      <c r="O71" s="143">
        <f t="shared" si="35"/>
        <v>4.0226440814916078</v>
      </c>
      <c r="P71" s="52">
        <f t="shared" si="42"/>
        <v>0.11276502764272787</v>
      </c>
    </row>
    <row r="72" spans="1:16" ht="20.100000000000001" customHeight="1" x14ac:dyDescent="0.25">
      <c r="A72" s="38" t="s">
        <v>173</v>
      </c>
      <c r="B72" s="19">
        <v>109002.90000000001</v>
      </c>
      <c r="C72" s="140">
        <v>165669.87000000011</v>
      </c>
      <c r="D72" s="247">
        <f t="shared" si="36"/>
        <v>0.10609604346746324</v>
      </c>
      <c r="E72" s="215">
        <f t="shared" si="37"/>
        <v>0.16730203012644679</v>
      </c>
      <c r="F72" s="52">
        <f t="shared" si="38"/>
        <v>0.51986662740165723</v>
      </c>
      <c r="H72" s="19">
        <v>12920.603999999996</v>
      </c>
      <c r="I72" s="140">
        <v>21110.79700000002</v>
      </c>
      <c r="J72" s="214">
        <f t="shared" si="39"/>
        <v>4.6812178782744275E-2</v>
      </c>
      <c r="K72" s="215">
        <f t="shared" si="40"/>
        <v>7.5126835627433289E-2</v>
      </c>
      <c r="L72" s="59">
        <f t="shared" si="41"/>
        <v>0.63388623318228987</v>
      </c>
      <c r="N72" s="40">
        <f t="shared" si="34"/>
        <v>1.1853449770602429</v>
      </c>
      <c r="O72" s="143">
        <f t="shared" si="35"/>
        <v>1.2742689422041562</v>
      </c>
      <c r="P72" s="52">
        <f t="shared" si="42"/>
        <v>7.5019481134051269E-2</v>
      </c>
    </row>
    <row r="73" spans="1:16" ht="20.100000000000001" customHeight="1" x14ac:dyDescent="0.25">
      <c r="A73" s="38" t="s">
        <v>174</v>
      </c>
      <c r="B73" s="19">
        <v>67526.379999999976</v>
      </c>
      <c r="C73" s="140">
        <v>58571.820000000007</v>
      </c>
      <c r="D73" s="247">
        <f t="shared" si="36"/>
        <v>6.5725606820373011E-2</v>
      </c>
      <c r="E73" s="215">
        <f t="shared" si="37"/>
        <v>5.914886270026537E-2</v>
      </c>
      <c r="F73" s="52">
        <f t="shared" si="38"/>
        <v>-0.13260832285100982</v>
      </c>
      <c r="H73" s="19">
        <v>21548.508999999995</v>
      </c>
      <c r="I73" s="140">
        <v>20305.852999999988</v>
      </c>
      <c r="J73" s="214">
        <f t="shared" si="39"/>
        <v>7.8071633168973698E-2</v>
      </c>
      <c r="K73" s="215">
        <f t="shared" si="40"/>
        <v>7.2262287425994415E-2</v>
      </c>
      <c r="L73" s="59">
        <f t="shared" si="41"/>
        <v>-5.7667841426987207E-2</v>
      </c>
      <c r="N73" s="40">
        <f t="shared" si="34"/>
        <v>3.1911245649478031</v>
      </c>
      <c r="O73" s="143">
        <f t="shared" si="35"/>
        <v>3.466829782649743</v>
      </c>
      <c r="P73" s="52">
        <f t="shared" si="42"/>
        <v>8.6397510373102462E-2</v>
      </c>
    </row>
    <row r="74" spans="1:16" ht="20.100000000000001" customHeight="1" x14ac:dyDescent="0.25">
      <c r="A74" s="38" t="s">
        <v>179</v>
      </c>
      <c r="B74" s="19">
        <v>32503.709999999988</v>
      </c>
      <c r="C74" s="140">
        <v>26062.21999999999</v>
      </c>
      <c r="D74" s="247">
        <f t="shared" si="36"/>
        <v>3.1636910843783221E-2</v>
      </c>
      <c r="E74" s="215">
        <f t="shared" si="37"/>
        <v>2.6318981934386011E-2</v>
      </c>
      <c r="F74" s="52">
        <f t="shared" si="38"/>
        <v>-0.19817706963297421</v>
      </c>
      <c r="H74" s="19">
        <v>8368.2369999999937</v>
      </c>
      <c r="I74" s="140">
        <v>7491.0159999999987</v>
      </c>
      <c r="J74" s="214">
        <f t="shared" si="39"/>
        <v>3.0318660531688413E-2</v>
      </c>
      <c r="K74" s="215">
        <f t="shared" si="40"/>
        <v>2.665822269592532E-2</v>
      </c>
      <c r="L74" s="59">
        <f t="shared" si="41"/>
        <v>-0.10482745648814627</v>
      </c>
      <c r="N74" s="40">
        <f t="shared" si="34"/>
        <v>2.5745482592602498</v>
      </c>
      <c r="O74" s="143">
        <f t="shared" si="35"/>
        <v>2.8742816229776285</v>
      </c>
      <c r="P74" s="52">
        <f t="shared" si="42"/>
        <v>0.11642173054604216</v>
      </c>
    </row>
    <row r="75" spans="1:16" ht="20.100000000000001" customHeight="1" x14ac:dyDescent="0.25">
      <c r="A75" s="38" t="s">
        <v>182</v>
      </c>
      <c r="B75" s="19">
        <v>462.97999999999979</v>
      </c>
      <c r="C75" s="140">
        <v>2525.6400000000003</v>
      </c>
      <c r="D75" s="247">
        <f t="shared" si="36"/>
        <v>4.5063338869485222E-4</v>
      </c>
      <c r="E75" s="215">
        <f t="shared" si="37"/>
        <v>2.5505223090267338E-3</v>
      </c>
      <c r="F75" s="52">
        <f t="shared" si="38"/>
        <v>4.4551816493153087</v>
      </c>
      <c r="H75" s="19">
        <v>1088.875</v>
      </c>
      <c r="I75" s="140">
        <v>5771.3200000000006</v>
      </c>
      <c r="J75" s="214">
        <f t="shared" si="39"/>
        <v>3.9450641140352793E-3</v>
      </c>
      <c r="K75" s="215">
        <f t="shared" si="40"/>
        <v>2.0538353383499349E-2</v>
      </c>
      <c r="L75" s="59">
        <f t="shared" si="41"/>
        <v>4.3002594420847213</v>
      </c>
      <c r="N75" s="40">
        <f t="shared" si="34"/>
        <v>23.518834506890158</v>
      </c>
      <c r="O75" s="143">
        <f t="shared" si="35"/>
        <v>22.850920954688711</v>
      </c>
      <c r="P75" s="52">
        <f t="shared" si="42"/>
        <v>-2.8399092310708401E-2</v>
      </c>
    </row>
    <row r="76" spans="1:16" ht="20.100000000000001" customHeight="1" x14ac:dyDescent="0.25">
      <c r="A76" s="38" t="s">
        <v>184</v>
      </c>
      <c r="B76" s="19">
        <v>12559.990000000002</v>
      </c>
      <c r="C76" s="140">
        <v>12183.010000000006</v>
      </c>
      <c r="D76" s="247">
        <f t="shared" si="36"/>
        <v>1.2225043966636701E-2</v>
      </c>
      <c r="E76" s="215">
        <f t="shared" si="37"/>
        <v>1.2303035585473701E-2</v>
      </c>
      <c r="F76" s="52">
        <f t="shared" si="38"/>
        <v>-3.0014355106970297E-2</v>
      </c>
      <c r="H76" s="19">
        <v>4252.8560000000007</v>
      </c>
      <c r="I76" s="140">
        <v>5328.3789999999981</v>
      </c>
      <c r="J76" s="214">
        <f t="shared" si="39"/>
        <v>1.54083706465477E-2</v>
      </c>
      <c r="K76" s="215">
        <f t="shared" si="40"/>
        <v>1.896206255470444E-2</v>
      </c>
      <c r="L76" s="59">
        <f t="shared" si="41"/>
        <v>0.25289429033101457</v>
      </c>
      <c r="N76" s="40">
        <f t="shared" si="34"/>
        <v>3.3860345430211329</v>
      </c>
      <c r="O76" s="143">
        <f t="shared" si="35"/>
        <v>4.373614566515168</v>
      </c>
      <c r="P76" s="52">
        <f t="shared" si="42"/>
        <v>0.29166271369839103</v>
      </c>
    </row>
    <row r="77" spans="1:16" ht="20.100000000000001" customHeight="1" x14ac:dyDescent="0.25">
      <c r="A77" s="38" t="s">
        <v>185</v>
      </c>
      <c r="B77" s="19">
        <v>27989.16</v>
      </c>
      <c r="C77" s="140">
        <v>16509.660000000003</v>
      </c>
      <c r="D77" s="247">
        <f t="shared" si="36"/>
        <v>2.7242753504519449E-2</v>
      </c>
      <c r="E77" s="215">
        <f t="shared" si="37"/>
        <v>1.667231123376503E-2</v>
      </c>
      <c r="F77" s="52">
        <f t="shared" si="38"/>
        <v>-0.41014092598706059</v>
      </c>
      <c r="H77" s="19">
        <v>9094.2930000000033</v>
      </c>
      <c r="I77" s="140">
        <v>4802.0770000000002</v>
      </c>
      <c r="J77" s="214">
        <f t="shared" si="39"/>
        <v>3.2949208088001156E-2</v>
      </c>
      <c r="K77" s="215">
        <f t="shared" si="40"/>
        <v>1.7089115557753581E-2</v>
      </c>
      <c r="L77" s="59">
        <f t="shared" si="41"/>
        <v>-0.47196807932183421</v>
      </c>
      <c r="N77" s="40">
        <f t="shared" si="34"/>
        <v>3.249219697911621</v>
      </c>
      <c r="O77" s="143">
        <f t="shared" si="35"/>
        <v>2.9086468164698727</v>
      </c>
      <c r="P77" s="52">
        <f t="shared" si="42"/>
        <v>-0.10481682160816815</v>
      </c>
    </row>
    <row r="78" spans="1:16" ht="20.100000000000001" customHeight="1" x14ac:dyDescent="0.25">
      <c r="A78" s="38" t="s">
        <v>186</v>
      </c>
      <c r="B78" s="19">
        <v>61006.62000000001</v>
      </c>
      <c r="C78" s="140">
        <v>56892.380000000005</v>
      </c>
      <c r="D78" s="247">
        <f t="shared" si="36"/>
        <v>5.9379713817916888E-2</v>
      </c>
      <c r="E78" s="215">
        <f t="shared" si="37"/>
        <v>5.7452877054380819E-2</v>
      </c>
      <c r="F78" s="52">
        <f t="shared" si="38"/>
        <v>-6.7439238561323417E-2</v>
      </c>
      <c r="H78" s="19">
        <v>3844.456000000001</v>
      </c>
      <c r="I78" s="140">
        <v>4043.8900000000012</v>
      </c>
      <c r="J78" s="214">
        <f t="shared" si="39"/>
        <v>1.3928711196039599E-2</v>
      </c>
      <c r="K78" s="215">
        <f t="shared" si="40"/>
        <v>1.4390961143031265E-2</v>
      </c>
      <c r="L78" s="59">
        <f t="shared" si="41"/>
        <v>5.1875740026677414E-2</v>
      </c>
      <c r="N78" s="40">
        <f t="shared" si="34"/>
        <v>0.63017029955109805</v>
      </c>
      <c r="O78" s="143">
        <f t="shared" si="35"/>
        <v>0.71079641948535122</v>
      </c>
      <c r="P78" s="52">
        <f t="shared" si="42"/>
        <v>0.12794338291044058</v>
      </c>
    </row>
    <row r="79" spans="1:16" ht="20.100000000000001" customHeight="1" x14ac:dyDescent="0.25">
      <c r="A79" s="38" t="s">
        <v>187</v>
      </c>
      <c r="B79" s="19">
        <v>6100.9000000000033</v>
      </c>
      <c r="C79" s="140">
        <v>5462.2600000000039</v>
      </c>
      <c r="D79" s="247">
        <f t="shared" si="36"/>
        <v>5.9382030348793177E-3</v>
      </c>
      <c r="E79" s="215">
        <f t="shared" si="37"/>
        <v>5.5160735448062173E-3</v>
      </c>
      <c r="F79" s="52">
        <f t="shared" si="38"/>
        <v>-0.10467963743054289</v>
      </c>
      <c r="H79" s="19">
        <v>3714.523999999999</v>
      </c>
      <c r="I79" s="140">
        <v>3524.3849999999998</v>
      </c>
      <c r="J79" s="214">
        <f t="shared" si="39"/>
        <v>1.3457959208470007E-2</v>
      </c>
      <c r="K79" s="215">
        <f t="shared" si="40"/>
        <v>1.2542202579220063E-2</v>
      </c>
      <c r="L79" s="59">
        <f t="shared" si="41"/>
        <v>-5.1187985324633589E-2</v>
      </c>
      <c r="N79" s="40">
        <f t="shared" si="34"/>
        <v>6.0884853054467323</v>
      </c>
      <c r="O79" s="143">
        <f t="shared" si="35"/>
        <v>6.4522468721737836</v>
      </c>
      <c r="P79" s="52">
        <f t="shared" si="42"/>
        <v>5.9745823218400773E-2</v>
      </c>
    </row>
    <row r="80" spans="1:16" ht="20.100000000000001" customHeight="1" x14ac:dyDescent="0.25">
      <c r="A80" s="38" t="s">
        <v>188</v>
      </c>
      <c r="B80" s="19">
        <v>26425.870000000003</v>
      </c>
      <c r="C80" s="140">
        <v>15099.1</v>
      </c>
      <c r="D80" s="247">
        <f t="shared" si="36"/>
        <v>2.5721152851763879E-2</v>
      </c>
      <c r="E80" s="215">
        <f t="shared" si="37"/>
        <v>1.524785456210131E-2</v>
      </c>
      <c r="F80" s="52">
        <f t="shared" si="38"/>
        <v>-0.42862429884049236</v>
      </c>
      <c r="H80" s="19">
        <v>6344.4219999999996</v>
      </c>
      <c r="I80" s="140">
        <v>3226.1489999999994</v>
      </c>
      <c r="J80" s="214">
        <f t="shared" si="39"/>
        <v>2.2986248703015438E-2</v>
      </c>
      <c r="K80" s="215">
        <f t="shared" si="40"/>
        <v>1.148087235326113E-2</v>
      </c>
      <c r="L80" s="59">
        <f t="shared" si="41"/>
        <v>-0.49149835871573494</v>
      </c>
      <c r="N80" s="40">
        <f t="shared" si="34"/>
        <v>2.400837512634399</v>
      </c>
      <c r="O80" s="143">
        <f t="shared" si="35"/>
        <v>2.1366498665483369</v>
      </c>
      <c r="P80" s="52">
        <f t="shared" si="42"/>
        <v>-0.11003978598958722</v>
      </c>
    </row>
    <row r="81" spans="1:16" ht="20.100000000000001" customHeight="1" x14ac:dyDescent="0.25">
      <c r="A81" s="38" t="s">
        <v>189</v>
      </c>
      <c r="B81" s="19">
        <v>7375.02</v>
      </c>
      <c r="C81" s="140">
        <v>10281.270000000002</v>
      </c>
      <c r="D81" s="247">
        <f t="shared" si="36"/>
        <v>7.1783451861685398E-3</v>
      </c>
      <c r="E81" s="215">
        <f t="shared" si="37"/>
        <v>1.0382559866064558E-2</v>
      </c>
      <c r="F81" s="52">
        <f t="shared" ref="F81:F86" si="43">(C81-B81)/B81</f>
        <v>0.39406672795463626</v>
      </c>
      <c r="H81" s="19">
        <v>2234.6559999999999</v>
      </c>
      <c r="I81" s="140">
        <v>2858.9519999999998</v>
      </c>
      <c r="J81" s="214">
        <f t="shared" si="39"/>
        <v>8.0963023237870472E-3</v>
      </c>
      <c r="K81" s="215">
        <f t="shared" si="40"/>
        <v>1.0174131131606326E-2</v>
      </c>
      <c r="L81" s="59">
        <f>(I81-H81)/H81</f>
        <v>0.27937006859221275</v>
      </c>
      <c r="N81" s="40">
        <f t="shared" si="34"/>
        <v>3.0300338168574452</v>
      </c>
      <c r="O81" s="143">
        <f t="shared" si="35"/>
        <v>2.7807381772874358</v>
      </c>
      <c r="P81" s="52">
        <f>(O81-N81)/N81</f>
        <v>-8.2274870393546543E-2</v>
      </c>
    </row>
    <row r="82" spans="1:16" ht="20.100000000000001" customHeight="1" x14ac:dyDescent="0.25">
      <c r="A82" s="38" t="s">
        <v>201</v>
      </c>
      <c r="B82" s="19">
        <v>8494.0800000000017</v>
      </c>
      <c r="C82" s="140">
        <v>7145.57</v>
      </c>
      <c r="D82" s="247">
        <f t="shared" si="36"/>
        <v>8.2675624308721166E-3</v>
      </c>
      <c r="E82" s="215">
        <f t="shared" si="37"/>
        <v>7.2159673174768202E-3</v>
      </c>
      <c r="F82" s="52">
        <f>(C82-B82)/B82</f>
        <v>-0.158758806133213</v>
      </c>
      <c r="H82" s="19">
        <v>2865.6200000000008</v>
      </c>
      <c r="I82" s="140">
        <v>2368.1060000000002</v>
      </c>
      <c r="J82" s="214">
        <f t="shared" si="39"/>
        <v>1.0382325451922195E-2</v>
      </c>
      <c r="K82" s="215">
        <f t="shared" si="40"/>
        <v>8.4273611370683146E-3</v>
      </c>
      <c r="L82" s="59">
        <f>(I82-H82)/H82</f>
        <v>-0.17361478493310364</v>
      </c>
      <c r="N82" s="40">
        <f t="shared" si="34"/>
        <v>3.3736673071127186</v>
      </c>
      <c r="O82" s="143">
        <f t="shared" si="35"/>
        <v>3.3140897087286252</v>
      </c>
      <c r="P82" s="52">
        <f>(O82-N82)/N82</f>
        <v>-1.7659595022450982E-2</v>
      </c>
    </row>
    <row r="83" spans="1:16" ht="20.100000000000001" customHeight="1" x14ac:dyDescent="0.25">
      <c r="A83" s="38" t="s">
        <v>202</v>
      </c>
      <c r="B83" s="19">
        <v>1515.6000000000001</v>
      </c>
      <c r="C83" s="140">
        <v>9757.2100000000009</v>
      </c>
      <c r="D83" s="247">
        <f t="shared" si="36"/>
        <v>1.4751824353231638E-3</v>
      </c>
      <c r="E83" s="215">
        <f t="shared" si="37"/>
        <v>9.8533368884159006E-3</v>
      </c>
      <c r="F83" s="52">
        <f>(C83-B83)/B83</f>
        <v>5.4378529955133281</v>
      </c>
      <c r="H83" s="19">
        <v>324.92899999999992</v>
      </c>
      <c r="I83" s="140">
        <v>2137.4989999999993</v>
      </c>
      <c r="J83" s="214">
        <f t="shared" si="39"/>
        <v>1.1772386522873324E-3</v>
      </c>
      <c r="K83" s="215">
        <f t="shared" si="40"/>
        <v>7.606701728352692E-3</v>
      </c>
      <c r="L83" s="59">
        <f>(I83-H83)/H83</f>
        <v>5.5783571180165508</v>
      </c>
      <c r="N83" s="40">
        <f t="shared" si="34"/>
        <v>2.1438968065452619</v>
      </c>
      <c r="O83" s="143">
        <f t="shared" si="35"/>
        <v>2.1906866819510897</v>
      </c>
      <c r="P83" s="52">
        <f>(O83-N83)/N83</f>
        <v>2.1824686366890191E-2</v>
      </c>
    </row>
    <row r="84" spans="1:16" ht="20.100000000000001" customHeight="1" x14ac:dyDescent="0.25">
      <c r="A84" s="38" t="s">
        <v>203</v>
      </c>
      <c r="B84" s="19">
        <v>19211.889999999996</v>
      </c>
      <c r="C84" s="140">
        <v>18378.020000000008</v>
      </c>
      <c r="D84" s="247">
        <f t="shared" si="36"/>
        <v>1.8699553099340675E-2</v>
      </c>
      <c r="E84" s="215">
        <f t="shared" si="37"/>
        <v>1.8559078097329592E-2</v>
      </c>
      <c r="F84" s="52">
        <f t="shared" si="43"/>
        <v>-4.3403850428041603E-2</v>
      </c>
      <c r="H84" s="19">
        <v>2052.64</v>
      </c>
      <c r="I84" s="140">
        <v>2115.9189999999985</v>
      </c>
      <c r="J84" s="214">
        <f t="shared" si="39"/>
        <v>7.436846656442086E-3</v>
      </c>
      <c r="K84" s="215">
        <f t="shared" si="40"/>
        <v>7.5299051435131865E-3</v>
      </c>
      <c r="L84" s="59">
        <f t="shared" si="41"/>
        <v>3.0828104294956075E-2</v>
      </c>
      <c r="N84" s="40">
        <f t="shared" si="34"/>
        <v>1.068421690942432</v>
      </c>
      <c r="O84" s="143">
        <f t="shared" si="35"/>
        <v>1.1513313186077703</v>
      </c>
      <c r="P84" s="52">
        <f t="shared" si="42"/>
        <v>7.7600097759345801E-2</v>
      </c>
    </row>
    <row r="85" spans="1:16" ht="20.100000000000001" customHeight="1" x14ac:dyDescent="0.25">
      <c r="A85" s="38" t="s">
        <v>204</v>
      </c>
      <c r="B85" s="19">
        <v>7848.5299999999988</v>
      </c>
      <c r="C85" s="140">
        <v>8522.7199999999957</v>
      </c>
      <c r="D85" s="247">
        <f t="shared" si="36"/>
        <v>7.6392277639924172E-3</v>
      </c>
      <c r="E85" s="215">
        <f t="shared" si="37"/>
        <v>8.6066848377394679E-3</v>
      </c>
      <c r="F85" s="52">
        <f t="shared" si="43"/>
        <v>8.5900162195977708E-2</v>
      </c>
      <c r="H85" s="19">
        <v>1576.8889999999997</v>
      </c>
      <c r="I85" s="140">
        <v>2080.9289999999992</v>
      </c>
      <c r="J85" s="214">
        <f t="shared" si="39"/>
        <v>5.7131702038498242E-3</v>
      </c>
      <c r="K85" s="215">
        <f t="shared" si="40"/>
        <v>7.4053864918202242E-3</v>
      </c>
      <c r="L85" s="59">
        <f t="shared" si="41"/>
        <v>0.31964202933751179</v>
      </c>
      <c r="N85" s="40">
        <f t="shared" si="34"/>
        <v>2.0091520322913974</v>
      </c>
      <c r="O85" s="143">
        <f t="shared" si="35"/>
        <v>2.4416254435203788</v>
      </c>
      <c r="P85" s="52">
        <f t="shared" si="42"/>
        <v>0.21525171031271048</v>
      </c>
    </row>
    <row r="86" spans="1:16" ht="20.100000000000001" customHeight="1" x14ac:dyDescent="0.25">
      <c r="A86" s="38" t="s">
        <v>205</v>
      </c>
      <c r="B86" s="19">
        <v>1266.8900000000001</v>
      </c>
      <c r="C86" s="140">
        <v>2977.4</v>
      </c>
      <c r="D86" s="247">
        <f t="shared" si="36"/>
        <v>1.2331049587533404E-3</v>
      </c>
      <c r="E86" s="215">
        <f t="shared" si="37"/>
        <v>3.0067329955560558E-3</v>
      </c>
      <c r="F86" s="52">
        <f t="shared" si="43"/>
        <v>1.350164576245767</v>
      </c>
      <c r="H86" s="19">
        <v>491.58800000000002</v>
      </c>
      <c r="I86" s="140">
        <v>1834.0709999999999</v>
      </c>
      <c r="J86" s="214">
        <f t="shared" si="39"/>
        <v>1.7810549215386295E-3</v>
      </c>
      <c r="K86" s="215">
        <f t="shared" si="40"/>
        <v>6.5268947707678706E-3</v>
      </c>
      <c r="L86" s="59">
        <f t="shared" si="41"/>
        <v>2.7309108440401308</v>
      </c>
      <c r="N86" s="40">
        <f t="shared" si="34"/>
        <v>3.8802737412087867</v>
      </c>
      <c r="O86" s="143">
        <f t="shared" si="35"/>
        <v>6.1599751461006242</v>
      </c>
      <c r="P86" s="52">
        <f t="shared" si="42"/>
        <v>0.58751045852287287</v>
      </c>
    </row>
    <row r="87" spans="1:16" ht="20.100000000000001" customHeight="1" x14ac:dyDescent="0.25">
      <c r="A87" s="38" t="s">
        <v>206</v>
      </c>
      <c r="B87" s="19">
        <v>1390.6299999999994</v>
      </c>
      <c r="C87" s="140">
        <v>1485.0699999999997</v>
      </c>
      <c r="D87" s="247">
        <f t="shared" si="36"/>
        <v>1.3535450976731658E-3</v>
      </c>
      <c r="E87" s="215">
        <f t="shared" si="37"/>
        <v>1.4997007354438203E-3</v>
      </c>
      <c r="F87" s="52">
        <f t="shared" ref="F87:F88" si="44">(C87-B87)/B87</f>
        <v>6.7911665935583385E-2</v>
      </c>
      <c r="H87" s="19">
        <v>1071.3589999999995</v>
      </c>
      <c r="I87" s="140">
        <v>1646.6340000000007</v>
      </c>
      <c r="J87" s="214">
        <f t="shared" si="39"/>
        <v>3.8816025201687259E-3</v>
      </c>
      <c r="K87" s="215">
        <f t="shared" si="40"/>
        <v>5.859864118656577E-3</v>
      </c>
      <c r="L87" s="59">
        <f t="shared" ref="L87:L88" si="45">(I87-H87)/H87</f>
        <v>0.53695819981910964</v>
      </c>
      <c r="N87" s="40">
        <f t="shared" si="34"/>
        <v>7.7041269065099982</v>
      </c>
      <c r="O87" s="143">
        <f t="shared" si="35"/>
        <v>11.087921781464853</v>
      </c>
      <c r="P87" s="52">
        <f t="shared" ref="P87:P88" si="46">(O87-N87)/N87</f>
        <v>0.43921847550246657</v>
      </c>
    </row>
    <row r="88" spans="1:16" ht="20.100000000000001" customHeight="1" x14ac:dyDescent="0.25">
      <c r="A88" s="38" t="s">
        <v>207</v>
      </c>
      <c r="B88" s="19">
        <v>30865.230000000003</v>
      </c>
      <c r="C88" s="140">
        <v>28829.259999999991</v>
      </c>
      <c r="D88" s="247">
        <f t="shared" si="36"/>
        <v>3.0042125335319064E-2</v>
      </c>
      <c r="E88" s="215">
        <f t="shared" si="37"/>
        <v>2.9113282487896939E-2</v>
      </c>
      <c r="F88" s="52">
        <f t="shared" si="44"/>
        <v>-6.5963221398318173E-2</v>
      </c>
      <c r="H88" s="19">
        <v>1324.0500000000002</v>
      </c>
      <c r="I88" s="140">
        <v>1526.1189999999999</v>
      </c>
      <c r="J88" s="214">
        <f t="shared" si="39"/>
        <v>4.7971182552528184E-3</v>
      </c>
      <c r="K88" s="215">
        <f t="shared" si="40"/>
        <v>5.4309882881685015E-3</v>
      </c>
      <c r="L88" s="59">
        <f t="shared" si="45"/>
        <v>0.1526143272535023</v>
      </c>
      <c r="N88" s="40">
        <f t="shared" si="34"/>
        <v>0.42897784983296738</v>
      </c>
      <c r="O88" s="143">
        <f t="shared" si="35"/>
        <v>0.52936461081553965</v>
      </c>
      <c r="P88" s="52">
        <f t="shared" si="46"/>
        <v>0.2340138564768792</v>
      </c>
    </row>
    <row r="89" spans="1:16" ht="20.100000000000001" customHeight="1" x14ac:dyDescent="0.25">
      <c r="A89" s="38" t="s">
        <v>208</v>
      </c>
      <c r="B89" s="19">
        <v>3653.3000000000006</v>
      </c>
      <c r="C89" s="140">
        <v>6143.12</v>
      </c>
      <c r="D89" s="247">
        <f t="shared" si="36"/>
        <v>3.5558748950686955E-3</v>
      </c>
      <c r="E89" s="215">
        <f t="shared" si="37"/>
        <v>6.2036412976624964E-3</v>
      </c>
      <c r="F89" s="52">
        <f t="shared" ref="F89:F94" si="47">(C89-B89)/B89</f>
        <v>0.68152629129827791</v>
      </c>
      <c r="H89" s="19">
        <v>930.54500000000007</v>
      </c>
      <c r="I89" s="140">
        <v>1475.1750000000002</v>
      </c>
      <c r="J89" s="214">
        <f t="shared" si="39"/>
        <v>3.3714243471426562E-3</v>
      </c>
      <c r="K89" s="215">
        <f t="shared" si="40"/>
        <v>5.2496942558207917E-3</v>
      </c>
      <c r="L89" s="59">
        <f t="shared" ref="L89:L94" si="48">(I89-H89)/H89</f>
        <v>0.58528066885534824</v>
      </c>
      <c r="N89" s="40">
        <f t="shared" si="34"/>
        <v>2.5471354665644759</v>
      </c>
      <c r="O89" s="143">
        <f t="shared" si="35"/>
        <v>2.4013449191941558</v>
      </c>
      <c r="P89" s="52">
        <f t="shared" ref="P89:P92" si="49">(O89-N89)/N89</f>
        <v>-5.72370607233385E-2</v>
      </c>
    </row>
    <row r="90" spans="1:16" ht="20.100000000000001" customHeight="1" x14ac:dyDescent="0.25">
      <c r="A90" s="38" t="s">
        <v>209</v>
      </c>
      <c r="B90" s="19">
        <v>1972.1799999999998</v>
      </c>
      <c r="C90" s="140">
        <v>3261.78</v>
      </c>
      <c r="D90" s="247">
        <f t="shared" si="36"/>
        <v>1.9195864972919217E-3</v>
      </c>
      <c r="E90" s="215">
        <f t="shared" si="37"/>
        <v>3.2939146739587666E-3</v>
      </c>
      <c r="F90" s="52">
        <f t="shared" si="47"/>
        <v>0.65389568903446971</v>
      </c>
      <c r="H90" s="19">
        <v>734.08100000000013</v>
      </c>
      <c r="I90" s="140">
        <v>1322.7240000000002</v>
      </c>
      <c r="J90" s="214">
        <f t="shared" si="39"/>
        <v>2.6596226471313354E-3</v>
      </c>
      <c r="K90" s="215">
        <f t="shared" si="40"/>
        <v>4.7071680206323321E-3</v>
      </c>
      <c r="L90" s="59">
        <f t="shared" si="48"/>
        <v>0.8018774494912686</v>
      </c>
      <c r="N90" s="40">
        <f t="shared" si="34"/>
        <v>3.7221805311888376</v>
      </c>
      <c r="O90" s="143">
        <f t="shared" si="35"/>
        <v>4.0552213821900924</v>
      </c>
      <c r="P90" s="52">
        <f t="shared" si="49"/>
        <v>8.9474663630805668E-2</v>
      </c>
    </row>
    <row r="91" spans="1:16" ht="20.100000000000001" customHeight="1" x14ac:dyDescent="0.25">
      <c r="A91" s="38" t="s">
        <v>210</v>
      </c>
      <c r="B91" s="19">
        <v>2441.2600000000002</v>
      </c>
      <c r="C91" s="140">
        <v>2901.1800000000003</v>
      </c>
      <c r="D91" s="247">
        <f t="shared" si="36"/>
        <v>2.3761572130225829E-3</v>
      </c>
      <c r="E91" s="215">
        <f t="shared" si="37"/>
        <v>2.9297620850565319E-3</v>
      </c>
      <c r="F91" s="52">
        <f t="shared" si="47"/>
        <v>0.18839451758518144</v>
      </c>
      <c r="H91" s="19">
        <v>973.69200000000001</v>
      </c>
      <c r="I91" s="140">
        <v>1148.9000000000001</v>
      </c>
      <c r="J91" s="214">
        <f t="shared" si="39"/>
        <v>3.5277487014792695E-3</v>
      </c>
      <c r="K91" s="215">
        <f t="shared" si="40"/>
        <v>4.0885818499584847E-3</v>
      </c>
      <c r="L91" s="59">
        <f t="shared" si="48"/>
        <v>0.1799419118160569</v>
      </c>
      <c r="N91" s="40">
        <f t="shared" si="34"/>
        <v>3.9884813579872684</v>
      </c>
      <c r="O91" s="143">
        <f t="shared" si="35"/>
        <v>3.9601127816957238</v>
      </c>
      <c r="P91" s="52">
        <f t="shared" si="49"/>
        <v>-7.1126260211130743E-3</v>
      </c>
    </row>
    <row r="92" spans="1:16" ht="20.100000000000001" customHeight="1" x14ac:dyDescent="0.25">
      <c r="A92" s="38" t="s">
        <v>211</v>
      </c>
      <c r="B92" s="19">
        <v>7759.199999999998</v>
      </c>
      <c r="C92" s="140">
        <v>4416.9500000000007</v>
      </c>
      <c r="D92" s="247">
        <f t="shared" si="36"/>
        <v>7.5522799895483559E-3</v>
      </c>
      <c r="E92" s="215">
        <f t="shared" si="37"/>
        <v>4.4604652732992958E-3</v>
      </c>
      <c r="F92" s="52">
        <f t="shared" si="47"/>
        <v>-0.4307467264666458</v>
      </c>
      <c r="H92" s="19">
        <v>1920.6010000000001</v>
      </c>
      <c r="I92" s="140">
        <v>1028.2080000000003</v>
      </c>
      <c r="J92" s="214">
        <f t="shared" si="39"/>
        <v>6.9584608724419907E-3</v>
      </c>
      <c r="K92" s="215">
        <f t="shared" si="40"/>
        <v>3.6590761308922574E-3</v>
      </c>
      <c r="L92" s="59">
        <f t="shared" si="48"/>
        <v>-0.46464257802635722</v>
      </c>
      <c r="N92" s="40">
        <f t="shared" si="34"/>
        <v>2.4752564697391493</v>
      </c>
      <c r="O92" s="143">
        <f t="shared" si="35"/>
        <v>2.3278687782293215</v>
      </c>
      <c r="P92" s="52">
        <f t="shared" si="49"/>
        <v>-5.9544412189885106E-2</v>
      </c>
    </row>
    <row r="93" spans="1:16" ht="20.100000000000001" customHeight="1" x14ac:dyDescent="0.25">
      <c r="A93" s="38" t="s">
        <v>212</v>
      </c>
      <c r="B93" s="19">
        <v>413.38999999999993</v>
      </c>
      <c r="C93" s="140">
        <v>459.37000000000006</v>
      </c>
      <c r="D93" s="247">
        <f t="shared" si="36"/>
        <v>4.0236583989063243E-4</v>
      </c>
      <c r="E93" s="215">
        <f t="shared" si="37"/>
        <v>4.6389565935668213E-4</v>
      </c>
      <c r="F93" s="52">
        <f t="shared" si="47"/>
        <v>0.11122668666392545</v>
      </c>
      <c r="H93" s="19">
        <v>569.24199999999996</v>
      </c>
      <c r="I93" s="140">
        <v>873.28100000000006</v>
      </c>
      <c r="J93" s="214">
        <f t="shared" si="39"/>
        <v>2.0624003548632033E-3</v>
      </c>
      <c r="K93" s="215">
        <f t="shared" si="40"/>
        <v>3.1077385729946865E-3</v>
      </c>
      <c r="L93" s="59">
        <f t="shared" si="48"/>
        <v>0.53411202968157678</v>
      </c>
      <c r="N93" s="40">
        <f t="shared" ref="N93:N94" si="50">(H93/B93)*10</f>
        <v>13.77009603522098</v>
      </c>
      <c r="O93" s="143">
        <f t="shared" ref="O93:O94" si="51">(I93/C93)*10</f>
        <v>19.010405555434616</v>
      </c>
      <c r="P93" s="52">
        <f t="shared" ref="P93:P94" si="52">(O93-N93)/N93</f>
        <v>0.38055722391550773</v>
      </c>
    </row>
    <row r="94" spans="1:16" ht="20.100000000000001" customHeight="1" x14ac:dyDescent="0.25">
      <c r="A94" s="38" t="s">
        <v>213</v>
      </c>
      <c r="B94" s="19">
        <v>1832.0499999999997</v>
      </c>
      <c r="C94" s="140">
        <v>2673.7199999999993</v>
      </c>
      <c r="D94" s="247">
        <f t="shared" si="36"/>
        <v>1.7831934419594889E-3</v>
      </c>
      <c r="E94" s="215">
        <f t="shared" si="37"/>
        <v>2.7000611758172012E-3</v>
      </c>
      <c r="F94" s="52">
        <f t="shared" si="47"/>
        <v>0.45941431729483351</v>
      </c>
      <c r="H94" s="19">
        <v>391.43900000000008</v>
      </c>
      <c r="I94" s="140">
        <v>766.57299999999998</v>
      </c>
      <c r="J94" s="214">
        <f t="shared" si="39"/>
        <v>1.4182086573149867E-3</v>
      </c>
      <c r="K94" s="215">
        <f t="shared" si="40"/>
        <v>2.7279976102952607E-3</v>
      </c>
      <c r="L94" s="59">
        <f t="shared" si="48"/>
        <v>0.95834600027079531</v>
      </c>
      <c r="N94" s="40">
        <f t="shared" si="50"/>
        <v>2.1366174503970967</v>
      </c>
      <c r="O94" s="143">
        <f t="shared" si="51"/>
        <v>2.8670653621172004</v>
      </c>
      <c r="P94" s="52">
        <f t="shared" si="52"/>
        <v>0.34187117192380312</v>
      </c>
    </row>
    <row r="95" spans="1:16" ht="20.100000000000001" customHeight="1" thickBot="1" x14ac:dyDescent="0.3">
      <c r="A95" s="8" t="s">
        <v>17</v>
      </c>
      <c r="B95" s="19">
        <f>B96-SUM(B68:B94)</f>
        <v>40330.169999999925</v>
      </c>
      <c r="C95" s="140">
        <f>C96-SUM(C68:C94)</f>
        <v>42766.730000000098</v>
      </c>
      <c r="D95" s="247">
        <f t="shared" si="36"/>
        <v>3.9254657163893564E-2</v>
      </c>
      <c r="E95" s="215">
        <f t="shared" si="37"/>
        <v>4.3188062807495577E-2</v>
      </c>
      <c r="F95" s="52">
        <f t="shared" si="38"/>
        <v>6.0415316870724246E-2</v>
      </c>
      <c r="H95" s="19">
        <f>H96-SUM(H68:H94)</f>
        <v>10328.641000000061</v>
      </c>
      <c r="I95" s="140">
        <f>I96-SUM(I68:I94)</f>
        <v>11725.182999999961</v>
      </c>
      <c r="J95" s="214">
        <f t="shared" si="39"/>
        <v>3.7421330231526766E-2</v>
      </c>
      <c r="K95" s="215">
        <f t="shared" si="40"/>
        <v>4.1726321177858482E-2</v>
      </c>
      <c r="L95" s="59">
        <f t="shared" si="41"/>
        <v>0.13521062451486998</v>
      </c>
      <c r="N95" s="40">
        <f t="shared" si="34"/>
        <v>2.5610209428822346</v>
      </c>
      <c r="O95" s="143">
        <f t="shared" si="35"/>
        <v>2.7416599305113891</v>
      </c>
      <c r="P95" s="52">
        <f t="shared" si="42"/>
        <v>7.05339751832951E-2</v>
      </c>
    </row>
    <row r="96" spans="1:16" s="1" customFormat="1" ht="26.25" customHeight="1" thickBot="1" x14ac:dyDescent="0.3">
      <c r="A96" s="12" t="s">
        <v>18</v>
      </c>
      <c r="B96" s="17">
        <v>1027398.35</v>
      </c>
      <c r="C96" s="145">
        <v>990244.2300000001</v>
      </c>
      <c r="D96" s="243">
        <f>SUM(D68:D95)</f>
        <v>0.99999999999999989</v>
      </c>
      <c r="E96" s="244">
        <f>SUM(E68:E95)</f>
        <v>1.0000000000000002</v>
      </c>
      <c r="F96" s="57">
        <f t="shared" si="38"/>
        <v>-3.6163305109454265E-2</v>
      </c>
      <c r="H96" s="17">
        <v>276009.45600000012</v>
      </c>
      <c r="I96" s="145">
        <v>281002.07899999997</v>
      </c>
      <c r="J96" s="255">
        <f t="shared" si="39"/>
        <v>1</v>
      </c>
      <c r="K96" s="244">
        <f t="shared" si="40"/>
        <v>1</v>
      </c>
      <c r="L96" s="60">
        <f t="shared" si="41"/>
        <v>1.8088594037154453E-2</v>
      </c>
      <c r="N96" s="37">
        <f t="shared" si="34"/>
        <v>2.6864891889304681</v>
      </c>
      <c r="O96" s="150">
        <f t="shared" si="35"/>
        <v>2.8377047852124315</v>
      </c>
      <c r="P96" s="57">
        <f t="shared" si="42"/>
        <v>5.6287438976132517E-2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46" zoomScaleNormal="100" workbookViewId="0">
      <selection activeCell="H96" sqref="H96:I96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156</v>
      </c>
    </row>
    <row r="3" spans="1:17" ht="8.25" customHeight="1" thickBot="1" x14ac:dyDescent="0.3"/>
    <row r="4" spans="1:17" x14ac:dyDescent="0.25">
      <c r="A4" s="361" t="s">
        <v>3</v>
      </c>
      <c r="B4" s="349" t="s">
        <v>1</v>
      </c>
      <c r="C4" s="345"/>
      <c r="D4" s="349" t="s">
        <v>104</v>
      </c>
      <c r="E4" s="345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5"/>
      <c r="P4" s="130" t="s">
        <v>0</v>
      </c>
    </row>
    <row r="5" spans="1:17" x14ac:dyDescent="0.25">
      <c r="A5" s="362"/>
      <c r="B5" s="352" t="s">
        <v>64</v>
      </c>
      <c r="C5" s="354"/>
      <c r="D5" s="352" t="str">
        <f>B5</f>
        <v>jul</v>
      </c>
      <c r="E5" s="354"/>
      <c r="F5" s="131" t="s">
        <v>133</v>
      </c>
      <c r="H5" s="355" t="str">
        <f>B5</f>
        <v>jul</v>
      </c>
      <c r="I5" s="354"/>
      <c r="J5" s="352" t="str">
        <f>B5</f>
        <v>jul</v>
      </c>
      <c r="K5" s="353"/>
      <c r="L5" s="131" t="str">
        <f>F5</f>
        <v>2022 /2021</v>
      </c>
      <c r="N5" s="355" t="str">
        <f>B5</f>
        <v>jul</v>
      </c>
      <c r="O5" s="353"/>
      <c r="P5" s="131" t="str">
        <f>L5</f>
        <v>2022 /2021</v>
      </c>
    </row>
    <row r="6" spans="1:17" ht="19.5" customHeight="1" thickBot="1" x14ac:dyDescent="0.3">
      <c r="A6" s="363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C6</f>
        <v>2022</v>
      </c>
      <c r="J6" s="99">
        <f>B6</f>
        <v>2021</v>
      </c>
      <c r="K6" s="134">
        <f>C6</f>
        <v>2022</v>
      </c>
      <c r="L6" s="270">
        <v>1000</v>
      </c>
      <c r="N6" s="25">
        <f>B6</f>
        <v>2021</v>
      </c>
      <c r="O6" s="134">
        <f>C6</f>
        <v>2022</v>
      </c>
      <c r="P6" s="132"/>
    </row>
    <row r="7" spans="1:17" ht="20.100000000000001" customHeight="1" x14ac:dyDescent="0.25">
      <c r="A7" s="8" t="s">
        <v>165</v>
      </c>
      <c r="B7" s="19">
        <v>24287.030000000002</v>
      </c>
      <c r="C7" s="147">
        <v>22530.570000000003</v>
      </c>
      <c r="D7" s="214">
        <f>B7/$B$33</f>
        <v>8.4938751985585592E-2</v>
      </c>
      <c r="E7" s="246">
        <f>C7/$C$33</f>
        <v>7.7713471574041904E-2</v>
      </c>
      <c r="F7" s="52">
        <f>(C7-B7)/B7</f>
        <v>-7.2320905438005345E-2</v>
      </c>
      <c r="H7" s="19">
        <v>10407.024999999998</v>
      </c>
      <c r="I7" s="147">
        <v>10251.303000000002</v>
      </c>
      <c r="J7" s="214">
        <f t="shared" ref="J7:J32" si="0">H7/$H$33</f>
        <v>0.12582816119613921</v>
      </c>
      <c r="K7" s="246">
        <f>I7/$I$33</f>
        <v>0.12500669615384755</v>
      </c>
      <c r="L7" s="52">
        <f>(I7-H7)/H7</f>
        <v>-1.496316190265673E-2</v>
      </c>
      <c r="N7" s="40">
        <f t="shared" ref="N7:O33" si="1">(H7/B7)*10</f>
        <v>4.2850134413306185</v>
      </c>
      <c r="O7" s="149">
        <f t="shared" si="1"/>
        <v>4.5499527974658429</v>
      </c>
      <c r="P7" s="52">
        <f>(O7-N7)/N7</f>
        <v>6.1829294064700356E-2</v>
      </c>
      <c r="Q7" s="2"/>
    </row>
    <row r="8" spans="1:17" ht="20.100000000000001" customHeight="1" x14ac:dyDescent="0.25">
      <c r="A8" s="8" t="s">
        <v>166</v>
      </c>
      <c r="B8" s="19">
        <v>35262.21</v>
      </c>
      <c r="C8" s="140">
        <v>30284.820000000007</v>
      </c>
      <c r="D8" s="214">
        <f t="shared" ref="D8:D32" si="2">B8/$B$33</f>
        <v>0.12332212335776073</v>
      </c>
      <c r="E8" s="215">
        <f t="shared" ref="E8:E32" si="3">C8/$C$33</f>
        <v>0.10445978500299709</v>
      </c>
      <c r="F8" s="52">
        <f t="shared" ref="F8:F33" si="4">(C8-B8)/B8</f>
        <v>-0.14115365996629231</v>
      </c>
      <c r="H8" s="19">
        <v>10200.255000000001</v>
      </c>
      <c r="I8" s="140">
        <v>8418.1310000000012</v>
      </c>
      <c r="J8" s="214">
        <f t="shared" si="0"/>
        <v>0.1233281682691956</v>
      </c>
      <c r="K8" s="215">
        <f t="shared" ref="K8:K32" si="5">I8/$I$33</f>
        <v>0.10265258417396157</v>
      </c>
      <c r="L8" s="52">
        <f t="shared" ref="L8:L33" si="6">(I8-H8)/H8</f>
        <v>-0.1747136713739019</v>
      </c>
      <c r="N8" s="40">
        <f t="shared" si="1"/>
        <v>2.8926873840295326</v>
      </c>
      <c r="O8" s="143">
        <f t="shared" si="1"/>
        <v>2.7796536350554502</v>
      </c>
      <c r="P8" s="52">
        <f t="shared" ref="P8:P33" si="7">(O8-N8)/N8</f>
        <v>-3.9075687749094305E-2</v>
      </c>
      <c r="Q8" s="2"/>
    </row>
    <row r="9" spans="1:17" ht="20.100000000000001" customHeight="1" x14ac:dyDescent="0.25">
      <c r="A9" s="8" t="s">
        <v>168</v>
      </c>
      <c r="B9" s="19">
        <v>31434.639999999999</v>
      </c>
      <c r="C9" s="140">
        <v>25977.86</v>
      </c>
      <c r="D9" s="214">
        <f t="shared" si="2"/>
        <v>0.10993600661407212</v>
      </c>
      <c r="E9" s="215">
        <f t="shared" si="3"/>
        <v>8.9604021765292224E-2</v>
      </c>
      <c r="F9" s="52">
        <f t="shared" si="4"/>
        <v>-0.17359129928002989</v>
      </c>
      <c r="H9" s="19">
        <v>8583.8199999999979</v>
      </c>
      <c r="I9" s="140">
        <v>7054.7650000000003</v>
      </c>
      <c r="J9" s="214">
        <f t="shared" si="0"/>
        <v>0.10378434630825271</v>
      </c>
      <c r="K9" s="215">
        <f t="shared" si="5"/>
        <v>8.602739230240275E-2</v>
      </c>
      <c r="L9" s="52">
        <f t="shared" si="6"/>
        <v>-0.17813223017258026</v>
      </c>
      <c r="N9" s="40">
        <f t="shared" si="1"/>
        <v>2.7306881834816616</v>
      </c>
      <c r="O9" s="143">
        <f t="shared" si="1"/>
        <v>2.7156836629345142</v>
      </c>
      <c r="P9" s="52">
        <f t="shared" si="7"/>
        <v>-5.4947762391590431E-3</v>
      </c>
      <c r="Q9" s="2"/>
    </row>
    <row r="10" spans="1:17" ht="20.100000000000001" customHeight="1" x14ac:dyDescent="0.25">
      <c r="A10" s="8" t="s">
        <v>167</v>
      </c>
      <c r="B10" s="19">
        <v>30699.129999999994</v>
      </c>
      <c r="C10" s="140">
        <v>21022.79</v>
      </c>
      <c r="D10" s="214">
        <f t="shared" si="2"/>
        <v>0.10736371591105415</v>
      </c>
      <c r="E10" s="215">
        <f t="shared" si="3"/>
        <v>7.2512767900326194E-2</v>
      </c>
      <c r="F10" s="52">
        <f t="shared" si="4"/>
        <v>-0.31519916036708517</v>
      </c>
      <c r="H10" s="19">
        <v>9871.8039999999983</v>
      </c>
      <c r="I10" s="140">
        <v>6812.7499999999991</v>
      </c>
      <c r="J10" s="214">
        <f t="shared" si="0"/>
        <v>0.11935696752998018</v>
      </c>
      <c r="K10" s="215">
        <f t="shared" si="5"/>
        <v>8.3076206919464254E-2</v>
      </c>
      <c r="L10" s="52">
        <f t="shared" si="6"/>
        <v>-0.30987791086613953</v>
      </c>
      <c r="N10" s="40">
        <f t="shared" si="1"/>
        <v>3.2156624633988002</v>
      </c>
      <c r="O10" s="143">
        <f t="shared" si="1"/>
        <v>3.2406497900611662</v>
      </c>
      <c r="P10" s="52">
        <f t="shared" si="7"/>
        <v>7.7705066830787697E-3</v>
      </c>
      <c r="Q10" s="2"/>
    </row>
    <row r="11" spans="1:17" ht="20.100000000000001" customHeight="1" x14ac:dyDescent="0.25">
      <c r="A11" s="8" t="s">
        <v>169</v>
      </c>
      <c r="B11" s="19">
        <v>9388.19</v>
      </c>
      <c r="C11" s="140">
        <v>10981.050000000001</v>
      </c>
      <c r="D11" s="214">
        <f t="shared" si="2"/>
        <v>3.2833209412742301E-2</v>
      </c>
      <c r="E11" s="215">
        <f t="shared" si="3"/>
        <v>3.7876339436957555E-2</v>
      </c>
      <c r="F11" s="52">
        <f t="shared" si="4"/>
        <v>0.16966635741287731</v>
      </c>
      <c r="H11" s="19">
        <v>4077.8520000000008</v>
      </c>
      <c r="I11" s="140">
        <v>4898.1789999999992</v>
      </c>
      <c r="J11" s="214">
        <f t="shared" si="0"/>
        <v>4.9304063244779261E-2</v>
      </c>
      <c r="K11" s="215">
        <f t="shared" si="5"/>
        <v>5.9729497212223329E-2</v>
      </c>
      <c r="L11" s="52">
        <f t="shared" si="6"/>
        <v>0.2011664474335994</v>
      </c>
      <c r="N11" s="40">
        <f t="shared" si="1"/>
        <v>4.3435976476828877</v>
      </c>
      <c r="O11" s="143">
        <f t="shared" si="1"/>
        <v>4.4605743530900952</v>
      </c>
      <c r="P11" s="52">
        <f t="shared" si="7"/>
        <v>2.6930833584369693E-2</v>
      </c>
      <c r="Q11" s="2"/>
    </row>
    <row r="12" spans="1:17" ht="20.100000000000001" customHeight="1" x14ac:dyDescent="0.25">
      <c r="A12" s="8" t="s">
        <v>170</v>
      </c>
      <c r="B12" s="19">
        <v>18778.629999999997</v>
      </c>
      <c r="C12" s="140">
        <v>18548.199999999993</v>
      </c>
      <c r="D12" s="214">
        <f t="shared" si="2"/>
        <v>6.5674287724727012E-2</v>
      </c>
      <c r="E12" s="215">
        <f t="shared" si="3"/>
        <v>6.3977298996414356E-2</v>
      </c>
      <c r="F12" s="52">
        <f t="shared" si="4"/>
        <v>-1.2270863209936186E-2</v>
      </c>
      <c r="H12" s="19">
        <v>4474.0370000000012</v>
      </c>
      <c r="I12" s="140">
        <v>4330.1129999999994</v>
      </c>
      <c r="J12" s="214">
        <f t="shared" si="0"/>
        <v>5.4094215093505718E-2</v>
      </c>
      <c r="K12" s="215">
        <f t="shared" si="5"/>
        <v>5.280237254745325E-2</v>
      </c>
      <c r="L12" s="52">
        <f t="shared" si="6"/>
        <v>-3.2168710272177402E-2</v>
      </c>
      <c r="N12" s="40">
        <f t="shared" si="1"/>
        <v>2.3825151249052787</v>
      </c>
      <c r="O12" s="143">
        <f t="shared" si="1"/>
        <v>2.3345192525420262</v>
      </c>
      <c r="P12" s="52">
        <f t="shared" si="7"/>
        <v>-2.014504414328144E-2</v>
      </c>
      <c r="Q12" s="2"/>
    </row>
    <row r="13" spans="1:17" ht="20.100000000000001" customHeight="1" x14ac:dyDescent="0.25">
      <c r="A13" s="8" t="s">
        <v>171</v>
      </c>
      <c r="B13" s="19">
        <v>12679.460000000005</v>
      </c>
      <c r="C13" s="140">
        <v>12165.75</v>
      </c>
      <c r="D13" s="214">
        <f t="shared" si="2"/>
        <v>4.4343730305893857E-2</v>
      </c>
      <c r="E13" s="215">
        <f t="shared" si="3"/>
        <v>4.1962660811595102E-2</v>
      </c>
      <c r="F13" s="52">
        <f t="shared" si="4"/>
        <v>-4.0515132347907906E-2</v>
      </c>
      <c r="H13" s="19">
        <v>4554.6459999999997</v>
      </c>
      <c r="I13" s="140">
        <v>3938.739</v>
      </c>
      <c r="J13" s="214">
        <f t="shared" si="0"/>
        <v>5.5068833896272061E-2</v>
      </c>
      <c r="K13" s="215">
        <f t="shared" si="5"/>
        <v>4.8029869900666218E-2</v>
      </c>
      <c r="L13" s="52">
        <f t="shared" si="6"/>
        <v>-0.13522609660553198</v>
      </c>
      <c r="N13" s="40">
        <f t="shared" si="1"/>
        <v>3.5921450913524695</v>
      </c>
      <c r="O13" s="143">
        <f t="shared" si="1"/>
        <v>3.237563652055977</v>
      </c>
      <c r="P13" s="52">
        <f t="shared" si="7"/>
        <v>-9.8710221964611669E-2</v>
      </c>
      <c r="Q13" s="2"/>
    </row>
    <row r="14" spans="1:17" ht="20.100000000000001" customHeight="1" x14ac:dyDescent="0.25">
      <c r="A14" s="8" t="s">
        <v>172</v>
      </c>
      <c r="B14" s="19">
        <v>8469.6000000000022</v>
      </c>
      <c r="C14" s="140">
        <v>10980.41</v>
      </c>
      <c r="D14" s="214">
        <f t="shared" si="2"/>
        <v>2.9620635121590241E-2</v>
      </c>
      <c r="E14" s="215">
        <f t="shared" si="3"/>
        <v>3.7874131919712881E-2</v>
      </c>
      <c r="F14" s="52">
        <f t="shared" si="4"/>
        <v>0.29644965523755512</v>
      </c>
      <c r="H14" s="19">
        <v>2987.3809999999994</v>
      </c>
      <c r="I14" s="140">
        <v>3789.3740000000003</v>
      </c>
      <c r="J14" s="214">
        <f t="shared" si="0"/>
        <v>3.6119511389881696E-2</v>
      </c>
      <c r="K14" s="215">
        <f t="shared" si="5"/>
        <v>4.6208479471467175E-2</v>
      </c>
      <c r="L14" s="52">
        <f t="shared" si="6"/>
        <v>0.26846023322770046</v>
      </c>
      <c r="N14" s="40">
        <f t="shared" si="1"/>
        <v>3.527180740530838</v>
      </c>
      <c r="O14" s="143">
        <f t="shared" si="1"/>
        <v>3.4510314277882159</v>
      </c>
      <c r="P14" s="52">
        <f t="shared" si="7"/>
        <v>-2.1589285705603402E-2</v>
      </c>
      <c r="Q14" s="2"/>
    </row>
    <row r="15" spans="1:17" ht="20.100000000000001" customHeight="1" x14ac:dyDescent="0.25">
      <c r="A15" s="8" t="s">
        <v>173</v>
      </c>
      <c r="B15" s="19">
        <v>14186.960000000001</v>
      </c>
      <c r="C15" s="140">
        <v>25873.270000000004</v>
      </c>
      <c r="D15" s="214">
        <f t="shared" si="2"/>
        <v>4.9615892798313473E-2</v>
      </c>
      <c r="E15" s="215">
        <f t="shared" si="3"/>
        <v>8.9243265158072405E-2</v>
      </c>
      <c r="F15" s="52">
        <f t="shared" si="4"/>
        <v>0.82373602237547738</v>
      </c>
      <c r="H15" s="19">
        <v>1463.0599999999997</v>
      </c>
      <c r="I15" s="140">
        <v>3333.8809999999999</v>
      </c>
      <c r="J15" s="214">
        <f t="shared" si="0"/>
        <v>1.7689411673328683E-2</v>
      </c>
      <c r="K15" s="215">
        <f t="shared" si="5"/>
        <v>4.0654095306722017E-2</v>
      </c>
      <c r="L15" s="52">
        <f t="shared" si="6"/>
        <v>1.2787042226566241</v>
      </c>
      <c r="N15" s="40">
        <f t="shared" si="1"/>
        <v>1.0312709699611471</v>
      </c>
      <c r="O15" s="143">
        <f t="shared" si="1"/>
        <v>1.288542576952971</v>
      </c>
      <c r="P15" s="52">
        <f t="shared" si="7"/>
        <v>0.24947042483074705</v>
      </c>
      <c r="Q15" s="2"/>
    </row>
    <row r="16" spans="1:17" ht="20.100000000000001" customHeight="1" x14ac:dyDescent="0.25">
      <c r="A16" s="8" t="s">
        <v>175</v>
      </c>
      <c r="B16" s="19">
        <v>9908.6500000000015</v>
      </c>
      <c r="C16" s="140">
        <v>11874.699999999999</v>
      </c>
      <c r="D16" s="214">
        <f t="shared" si="2"/>
        <v>3.4653408212612771E-2</v>
      </c>
      <c r="E16" s="215">
        <f t="shared" si="3"/>
        <v>4.0958757852121594E-2</v>
      </c>
      <c r="F16" s="52">
        <f t="shared" si="4"/>
        <v>0.19841754426687763</v>
      </c>
      <c r="H16" s="19">
        <v>2233.5279999999998</v>
      </c>
      <c r="I16" s="140">
        <v>2611.989</v>
      </c>
      <c r="J16" s="214">
        <f t="shared" si="0"/>
        <v>2.7004904977175559E-2</v>
      </c>
      <c r="K16" s="215">
        <f t="shared" si="5"/>
        <v>3.1851181774667288E-2</v>
      </c>
      <c r="L16" s="52">
        <f t="shared" si="6"/>
        <v>0.16944537968630807</v>
      </c>
      <c r="N16" s="40">
        <f t="shared" si="1"/>
        <v>2.2541193805412436</v>
      </c>
      <c r="O16" s="143">
        <f t="shared" si="1"/>
        <v>2.1996252536906198</v>
      </c>
      <c r="P16" s="52">
        <f t="shared" si="7"/>
        <v>-2.4175350835916716E-2</v>
      </c>
      <c r="Q16" s="2"/>
    </row>
    <row r="17" spans="1:17" ht="20.100000000000001" customHeight="1" x14ac:dyDescent="0.25">
      <c r="A17" s="8" t="s">
        <v>174</v>
      </c>
      <c r="B17" s="19">
        <v>10240.740000000002</v>
      </c>
      <c r="C17" s="140">
        <v>7731.1199999999972</v>
      </c>
      <c r="D17" s="214">
        <f t="shared" si="2"/>
        <v>3.5814822767908046E-2</v>
      </c>
      <c r="E17" s="215">
        <f t="shared" si="3"/>
        <v>2.6666532376034276E-2</v>
      </c>
      <c r="F17" s="52">
        <f t="shared" si="4"/>
        <v>-0.24506236853977389</v>
      </c>
      <c r="H17" s="19">
        <v>3246.5359999999996</v>
      </c>
      <c r="I17" s="140">
        <v>2502.7130000000002</v>
      </c>
      <c r="J17" s="214">
        <f t="shared" si="0"/>
        <v>3.9252875354586832E-2</v>
      </c>
      <c r="K17" s="215">
        <f t="shared" si="5"/>
        <v>3.051864563473387E-2</v>
      </c>
      <c r="L17" s="52">
        <f t="shared" si="6"/>
        <v>-0.22911281439663675</v>
      </c>
      <c r="N17" s="40">
        <f t="shared" si="1"/>
        <v>3.1702162148438484</v>
      </c>
      <c r="O17" s="143">
        <f t="shared" si="1"/>
        <v>3.2371933173977396</v>
      </c>
      <c r="P17" s="52">
        <f t="shared" si="7"/>
        <v>2.1126982519452615E-2</v>
      </c>
      <c r="Q17" s="2"/>
    </row>
    <row r="18" spans="1:17" ht="20.100000000000001" customHeight="1" x14ac:dyDescent="0.25">
      <c r="A18" s="8" t="s">
        <v>176</v>
      </c>
      <c r="B18" s="19">
        <v>9260.34</v>
      </c>
      <c r="C18" s="140">
        <v>8581.1</v>
      </c>
      <c r="D18" s="214">
        <f t="shared" si="2"/>
        <v>3.2386081071345385E-2</v>
      </c>
      <c r="E18" s="215">
        <f t="shared" si="3"/>
        <v>2.9598322231706119E-2</v>
      </c>
      <c r="F18" s="52">
        <f t="shared" si="4"/>
        <v>-7.3349358662856842E-2</v>
      </c>
      <c r="H18" s="19">
        <v>2375.2919999999995</v>
      </c>
      <c r="I18" s="140">
        <v>2362.2219999999998</v>
      </c>
      <c r="J18" s="214">
        <f t="shared" si="0"/>
        <v>2.8718930209536336E-2</v>
      </c>
      <c r="K18" s="215">
        <f t="shared" si="5"/>
        <v>2.8805466758902162E-2</v>
      </c>
      <c r="L18" s="52">
        <f t="shared" si="6"/>
        <v>-5.5024813791313704E-3</v>
      </c>
      <c r="N18" s="40">
        <f t="shared" si="1"/>
        <v>2.5650159713358249</v>
      </c>
      <c r="O18" s="143">
        <f t="shared" si="1"/>
        <v>2.7528195685867773</v>
      </c>
      <c r="P18" s="52">
        <f t="shared" si="7"/>
        <v>7.3217320808005304E-2</v>
      </c>
      <c r="Q18" s="2"/>
    </row>
    <row r="19" spans="1:17" ht="20.100000000000001" customHeight="1" x14ac:dyDescent="0.25">
      <c r="A19" s="8" t="s">
        <v>177</v>
      </c>
      <c r="B19" s="19">
        <v>7038.8800000000019</v>
      </c>
      <c r="C19" s="140">
        <v>11350.770000000004</v>
      </c>
      <c r="D19" s="214">
        <f t="shared" si="2"/>
        <v>2.4616994444207414E-2</v>
      </c>
      <c r="E19" s="215">
        <f t="shared" si="3"/>
        <v>3.9151594555241517E-2</v>
      </c>
      <c r="F19" s="52">
        <f t="shared" si="4"/>
        <v>0.61258183120041843</v>
      </c>
      <c r="H19" s="19">
        <v>1832.0069999999996</v>
      </c>
      <c r="I19" s="140">
        <v>1823.4989999999998</v>
      </c>
      <c r="J19" s="214">
        <f t="shared" si="0"/>
        <v>2.2150237181947328E-2</v>
      </c>
      <c r="K19" s="215">
        <f t="shared" si="5"/>
        <v>2.2236157240679042E-2</v>
      </c>
      <c r="L19" s="52">
        <f t="shared" si="6"/>
        <v>-4.6440870586192153E-3</v>
      </c>
      <c r="N19" s="40">
        <f t="shared" si="1"/>
        <v>2.6026967358443374</v>
      </c>
      <c r="O19" s="143">
        <f t="shared" si="1"/>
        <v>1.6064980613649993</v>
      </c>
      <c r="P19" s="52">
        <f t="shared" si="7"/>
        <v>-0.38275633913075263</v>
      </c>
      <c r="Q19" s="2"/>
    </row>
    <row r="20" spans="1:17" ht="20.100000000000001" customHeight="1" x14ac:dyDescent="0.25">
      <c r="A20" s="8" t="s">
        <v>178</v>
      </c>
      <c r="B20" s="19">
        <v>3434.3999999999996</v>
      </c>
      <c r="C20" s="140">
        <v>3442.4399999999996</v>
      </c>
      <c r="D20" s="214">
        <f t="shared" si="2"/>
        <v>1.2011087803625848E-2</v>
      </c>
      <c r="E20" s="215">
        <f t="shared" si="3"/>
        <v>1.1873821349630513E-2</v>
      </c>
      <c r="F20" s="52">
        <f t="shared" si="4"/>
        <v>2.3410202655485572E-3</v>
      </c>
      <c r="H20" s="19">
        <v>1883.5360000000003</v>
      </c>
      <c r="I20" s="140">
        <v>1699.1160000000002</v>
      </c>
      <c r="J20" s="214">
        <f t="shared" si="0"/>
        <v>2.2773258585112591E-2</v>
      </c>
      <c r="K20" s="215">
        <f t="shared" si="5"/>
        <v>2.0719402942449446E-2</v>
      </c>
      <c r="L20" s="52">
        <f t="shared" si="6"/>
        <v>-9.7911587567214034E-2</v>
      </c>
      <c r="N20" s="40">
        <f t="shared" si="1"/>
        <v>5.4843233170277204</v>
      </c>
      <c r="O20" s="143">
        <f t="shared" si="1"/>
        <v>4.9357897305399669</v>
      </c>
      <c r="P20" s="52">
        <f t="shared" si="7"/>
        <v>-0.1000184625849222</v>
      </c>
      <c r="Q20" s="2"/>
    </row>
    <row r="21" spans="1:17" ht="20.100000000000001" customHeight="1" x14ac:dyDescent="0.25">
      <c r="A21" s="8" t="s">
        <v>182</v>
      </c>
      <c r="B21" s="19">
        <v>125.32000000000002</v>
      </c>
      <c r="C21" s="140">
        <v>665.15000000000009</v>
      </c>
      <c r="D21" s="214">
        <f t="shared" si="2"/>
        <v>4.3828020135988578E-4</v>
      </c>
      <c r="E21" s="215">
        <f t="shared" si="3"/>
        <v>2.2942657739007037E-3</v>
      </c>
      <c r="F21" s="52">
        <f t="shared" si="4"/>
        <v>4.3076125119693582</v>
      </c>
      <c r="H21" s="19">
        <v>296.85000000000002</v>
      </c>
      <c r="I21" s="140">
        <v>1566.3069999999998</v>
      </c>
      <c r="J21" s="214">
        <f t="shared" si="0"/>
        <v>3.5891226984728045E-3</v>
      </c>
      <c r="K21" s="215">
        <f t="shared" si="5"/>
        <v>1.9099900103688717E-2</v>
      </c>
      <c r="L21" s="52">
        <f t="shared" si="6"/>
        <v>4.2764258042782544</v>
      </c>
      <c r="N21" s="40">
        <f t="shared" si="1"/>
        <v>23.687360357484835</v>
      </c>
      <c r="O21" s="143">
        <f t="shared" si="1"/>
        <v>23.548177102909111</v>
      </c>
      <c r="P21" s="52">
        <f t="shared" si="7"/>
        <v>-5.8758448588275688E-3</v>
      </c>
      <c r="Q21" s="2"/>
    </row>
    <row r="22" spans="1:17" ht="20.100000000000001" customHeight="1" x14ac:dyDescent="0.25">
      <c r="A22" s="8" t="s">
        <v>179</v>
      </c>
      <c r="B22" s="19">
        <v>6069.7699999999995</v>
      </c>
      <c r="C22" s="140">
        <v>4774.28</v>
      </c>
      <c r="D22" s="214">
        <f t="shared" si="2"/>
        <v>2.1227737135398925E-2</v>
      </c>
      <c r="E22" s="215">
        <f t="shared" si="3"/>
        <v>1.6467664735801923E-2</v>
      </c>
      <c r="F22" s="52">
        <f t="shared" si="4"/>
        <v>-0.21343312843814508</v>
      </c>
      <c r="H22" s="19">
        <v>1521.4180000000001</v>
      </c>
      <c r="I22" s="140">
        <v>1399.9580000000001</v>
      </c>
      <c r="J22" s="214">
        <f t="shared" si="0"/>
        <v>1.8395000430066016E-2</v>
      </c>
      <c r="K22" s="215">
        <f t="shared" si="5"/>
        <v>1.7071402955716762E-2</v>
      </c>
      <c r="L22" s="52">
        <f t="shared" si="6"/>
        <v>-7.9833418560842598E-2</v>
      </c>
      <c r="N22" s="40">
        <f t="shared" si="1"/>
        <v>2.5065496715691045</v>
      </c>
      <c r="O22" s="143">
        <f t="shared" si="1"/>
        <v>2.9322913612104866</v>
      </c>
      <c r="P22" s="52">
        <f t="shared" si="7"/>
        <v>0.16985168675108167</v>
      </c>
      <c r="Q22" s="2"/>
    </row>
    <row r="23" spans="1:17" ht="20.100000000000001" customHeight="1" x14ac:dyDescent="0.25">
      <c r="A23" s="8" t="s">
        <v>188</v>
      </c>
      <c r="B23" s="19">
        <v>2947.04</v>
      </c>
      <c r="C23" s="140">
        <v>5242.3600000000006</v>
      </c>
      <c r="D23" s="214">
        <f t="shared" si="2"/>
        <v>1.0306649254832729E-2</v>
      </c>
      <c r="E23" s="215">
        <f t="shared" si="3"/>
        <v>1.8082187660627067E-2</v>
      </c>
      <c r="F23" s="52">
        <f t="shared" si="4"/>
        <v>0.77885607253379685</v>
      </c>
      <c r="H23" s="19">
        <v>681.75300000000004</v>
      </c>
      <c r="I23" s="140">
        <v>1078.7540000000001</v>
      </c>
      <c r="J23" s="214">
        <f t="shared" si="0"/>
        <v>8.2428673304764354E-3</v>
      </c>
      <c r="K23" s="215">
        <f t="shared" si="5"/>
        <v>1.3154569082851971E-2</v>
      </c>
      <c r="L23" s="52">
        <f t="shared" si="6"/>
        <v>0.58232380348894697</v>
      </c>
      <c r="N23" s="40">
        <f t="shared" si="1"/>
        <v>2.3133483088115532</v>
      </c>
      <c r="O23" s="143">
        <f t="shared" si="1"/>
        <v>2.0577640604613192</v>
      </c>
      <c r="P23" s="52">
        <f t="shared" si="7"/>
        <v>-0.11048238926093081</v>
      </c>
      <c r="Q23" s="2"/>
    </row>
    <row r="24" spans="1:17" ht="20.100000000000001" customHeight="1" x14ac:dyDescent="0.25">
      <c r="A24" s="8" t="s">
        <v>180</v>
      </c>
      <c r="B24" s="19">
        <v>3265.0399999999995</v>
      </c>
      <c r="C24" s="140">
        <v>4047.99</v>
      </c>
      <c r="D24" s="214">
        <f t="shared" si="2"/>
        <v>1.1418787014427712E-2</v>
      </c>
      <c r="E24" s="215">
        <f t="shared" si="3"/>
        <v>1.3962512080120736E-2</v>
      </c>
      <c r="F24" s="52">
        <f t="shared" si="4"/>
        <v>0.23979798103545452</v>
      </c>
      <c r="H24" s="19">
        <v>853.80000000000018</v>
      </c>
      <c r="I24" s="140">
        <v>827.36800000000017</v>
      </c>
      <c r="J24" s="214">
        <f t="shared" si="0"/>
        <v>1.032303506806832E-2</v>
      </c>
      <c r="K24" s="215">
        <f t="shared" si="5"/>
        <v>1.0089111616680977E-2</v>
      </c>
      <c r="L24" s="52">
        <f t="shared" si="6"/>
        <v>-3.0958069805575087E-2</v>
      </c>
      <c r="N24" s="40">
        <f t="shared" si="1"/>
        <v>2.6149756205130723</v>
      </c>
      <c r="O24" s="143">
        <f t="shared" si="1"/>
        <v>2.0438983297883646</v>
      </c>
      <c r="P24" s="52">
        <f t="shared" si="7"/>
        <v>-0.21838723322883571</v>
      </c>
      <c r="Q24" s="2"/>
    </row>
    <row r="25" spans="1:17" ht="20.100000000000001" customHeight="1" x14ac:dyDescent="0.25">
      <c r="A25" s="8" t="s">
        <v>183</v>
      </c>
      <c r="B25" s="19">
        <v>2179.4299999999994</v>
      </c>
      <c r="C25" s="140">
        <v>2167.8500000000004</v>
      </c>
      <c r="D25" s="214">
        <f t="shared" si="2"/>
        <v>7.622095589289622E-3</v>
      </c>
      <c r="E25" s="215">
        <f t="shared" si="3"/>
        <v>7.477447279486793E-3</v>
      </c>
      <c r="F25" s="52">
        <f t="shared" si="4"/>
        <v>-5.3133158669922964E-3</v>
      </c>
      <c r="H25" s="19">
        <v>796.46600000000001</v>
      </c>
      <c r="I25" s="140">
        <v>724.68100000000004</v>
      </c>
      <c r="J25" s="214">
        <f t="shared" si="0"/>
        <v>9.6298271826236823E-3</v>
      </c>
      <c r="K25" s="215">
        <f t="shared" si="5"/>
        <v>8.836923225805187E-3</v>
      </c>
      <c r="L25" s="52">
        <f t="shared" si="6"/>
        <v>-9.012939660952253E-2</v>
      </c>
      <c r="N25" s="40">
        <f t="shared" si="1"/>
        <v>3.6544692878413176</v>
      </c>
      <c r="O25" s="143">
        <f t="shared" si="1"/>
        <v>3.3428558248956337</v>
      </c>
      <c r="P25" s="52">
        <f t="shared" si="7"/>
        <v>-8.5269142631036562E-2</v>
      </c>
      <c r="Q25" s="2"/>
    </row>
    <row r="26" spans="1:17" ht="20.100000000000001" customHeight="1" x14ac:dyDescent="0.25">
      <c r="A26" s="8" t="s">
        <v>189</v>
      </c>
      <c r="B26" s="19">
        <v>2056.2200000000003</v>
      </c>
      <c r="C26" s="140">
        <v>2713.59</v>
      </c>
      <c r="D26" s="214">
        <f t="shared" si="2"/>
        <v>7.1911946667748503E-3</v>
      </c>
      <c r="E26" s="215">
        <f t="shared" si="3"/>
        <v>9.3598386249706227E-3</v>
      </c>
      <c r="F26" s="52">
        <f t="shared" si="4"/>
        <v>0.31969828131231087</v>
      </c>
      <c r="H26" s="19">
        <v>629.16</v>
      </c>
      <c r="I26" s="140">
        <v>718.13099999999997</v>
      </c>
      <c r="J26" s="214">
        <f t="shared" si="0"/>
        <v>7.6069814282336175E-3</v>
      </c>
      <c r="K26" s="215">
        <f t="shared" si="5"/>
        <v>8.7570510515257109E-3</v>
      </c>
      <c r="L26" s="52">
        <f t="shared" si="6"/>
        <v>0.14141235933625787</v>
      </c>
      <c r="N26" s="40">
        <f t="shared" si="1"/>
        <v>3.059789322154244</v>
      </c>
      <c r="O26" s="143">
        <f t="shared" si="1"/>
        <v>2.6464241097586587</v>
      </c>
      <c r="P26" s="52">
        <f t="shared" si="7"/>
        <v>-0.13509597193592257</v>
      </c>
      <c r="Q26" s="2"/>
    </row>
    <row r="27" spans="1:17" ht="20.100000000000001" customHeight="1" x14ac:dyDescent="0.25">
      <c r="A27" s="8" t="s">
        <v>184</v>
      </c>
      <c r="B27" s="19">
        <v>1208.28</v>
      </c>
      <c r="C27" s="140">
        <v>2121.5100000000002</v>
      </c>
      <c r="D27" s="214">
        <f t="shared" si="2"/>
        <v>4.2257038118346845E-3</v>
      </c>
      <c r="E27" s="215">
        <f t="shared" si="3"/>
        <v>7.3176092339894486E-3</v>
      </c>
      <c r="F27" s="52">
        <f t="shared" si="4"/>
        <v>0.75580991160989197</v>
      </c>
      <c r="H27" s="19">
        <v>449.40600000000001</v>
      </c>
      <c r="I27" s="140">
        <v>705.08100000000002</v>
      </c>
      <c r="J27" s="214">
        <f t="shared" si="0"/>
        <v>5.4336307071917436E-3</v>
      </c>
      <c r="K27" s="215">
        <f t="shared" si="5"/>
        <v>8.5979164142208041E-3</v>
      </c>
      <c r="L27" s="52">
        <f t="shared" si="6"/>
        <v>0.56891763794875905</v>
      </c>
      <c r="N27" s="40">
        <f t="shared" si="1"/>
        <v>3.7193862349786477</v>
      </c>
      <c r="O27" s="143">
        <f t="shared" si="1"/>
        <v>3.3234865732426426</v>
      </c>
      <c r="P27" s="52">
        <f t="shared" si="7"/>
        <v>-0.10644220221411824</v>
      </c>
      <c r="Q27" s="2"/>
    </row>
    <row r="28" spans="1:17" ht="20.100000000000001" customHeight="1" x14ac:dyDescent="0.25">
      <c r="A28" s="8" t="s">
        <v>181</v>
      </c>
      <c r="B28" s="19">
        <v>2094.0300000000002</v>
      </c>
      <c r="C28" s="140">
        <v>2529.0899999999997</v>
      </c>
      <c r="D28" s="214">
        <f t="shared" si="2"/>
        <v>7.3234271469329836E-3</v>
      </c>
      <c r="E28" s="215">
        <f t="shared" si="3"/>
        <v>8.7234527942787778E-3</v>
      </c>
      <c r="F28" s="52">
        <f t="shared" si="4"/>
        <v>0.2077620664460392</v>
      </c>
      <c r="H28" s="19">
        <v>495.18799999999999</v>
      </c>
      <c r="I28" s="140">
        <v>699.60399999999993</v>
      </c>
      <c r="J28" s="214">
        <f t="shared" si="0"/>
        <v>5.9871668883656757E-3</v>
      </c>
      <c r="K28" s="215">
        <f t="shared" si="5"/>
        <v>8.5311286434530658E-3</v>
      </c>
      <c r="L28" s="52">
        <f t="shared" si="6"/>
        <v>0.41280483371971843</v>
      </c>
      <c r="N28" s="40">
        <f t="shared" si="1"/>
        <v>2.36476077229075</v>
      </c>
      <c r="O28" s="143">
        <f t="shared" si="1"/>
        <v>2.7662281690252226</v>
      </c>
      <c r="P28" s="52">
        <f t="shared" si="7"/>
        <v>0.16977082901522006</v>
      </c>
      <c r="Q28" s="2"/>
    </row>
    <row r="29" spans="1:17" ht="20.100000000000001" customHeight="1" x14ac:dyDescent="0.25">
      <c r="A29" s="8" t="s">
        <v>185</v>
      </c>
      <c r="B29" s="19">
        <v>3417.46</v>
      </c>
      <c r="C29" s="140">
        <v>2269.6899999999996</v>
      </c>
      <c r="D29" s="214">
        <f t="shared" si="2"/>
        <v>1.1951843735551828E-2</v>
      </c>
      <c r="E29" s="215">
        <f t="shared" si="3"/>
        <v>7.8287184610459082E-3</v>
      </c>
      <c r="F29" s="52">
        <f t="shared" si="4"/>
        <v>-0.33585469910401305</v>
      </c>
      <c r="H29" s="19">
        <v>1239.778</v>
      </c>
      <c r="I29" s="140">
        <v>697.53000000000009</v>
      </c>
      <c r="J29" s="214">
        <f t="shared" si="0"/>
        <v>1.4989777196790352E-2</v>
      </c>
      <c r="K29" s="215">
        <f t="shared" si="5"/>
        <v>8.5058378206354143E-3</v>
      </c>
      <c r="L29" s="52">
        <f t="shared" si="6"/>
        <v>-0.43737507844146284</v>
      </c>
      <c r="N29" s="40">
        <f t="shared" si="1"/>
        <v>3.6277761846517587</v>
      </c>
      <c r="O29" s="143">
        <f t="shared" si="1"/>
        <v>3.0732390767021056</v>
      </c>
      <c r="P29" s="52">
        <f t="shared" si="7"/>
        <v>-0.15285868800169236</v>
      </c>
      <c r="Q29" s="2"/>
    </row>
    <row r="30" spans="1:17" ht="20.100000000000001" customHeight="1" x14ac:dyDescent="0.25">
      <c r="A30" s="8" t="s">
        <v>191</v>
      </c>
      <c r="B30" s="19">
        <v>2153.54</v>
      </c>
      <c r="C30" s="140">
        <v>1582.34</v>
      </c>
      <c r="D30" s="214">
        <f t="shared" si="2"/>
        <v>7.531550788673542E-3</v>
      </c>
      <c r="E30" s="215">
        <f t="shared" si="3"/>
        <v>5.4578794327204971E-3</v>
      </c>
      <c r="F30" s="52">
        <f t="shared" si="4"/>
        <v>-0.26523770164473381</v>
      </c>
      <c r="H30" s="19">
        <v>655.83500000000004</v>
      </c>
      <c r="I30" s="140">
        <v>590.58600000000013</v>
      </c>
      <c r="J30" s="214">
        <f t="shared" si="0"/>
        <v>7.9295007072693671E-3</v>
      </c>
      <c r="K30" s="215">
        <f t="shared" si="5"/>
        <v>7.2017386135905083E-3</v>
      </c>
      <c r="L30" s="52">
        <f t="shared" si="6"/>
        <v>-9.9489963176713506E-2</v>
      </c>
      <c r="N30" s="40">
        <f t="shared" si="1"/>
        <v>3.0453810934554273</v>
      </c>
      <c r="O30" s="143">
        <f t="shared" si="1"/>
        <v>3.7323584059051793</v>
      </c>
      <c r="P30" s="52">
        <f t="shared" si="7"/>
        <v>0.22558008057713277</v>
      </c>
      <c r="Q30" s="2"/>
    </row>
    <row r="31" spans="1:17" ht="20.100000000000001" customHeight="1" x14ac:dyDescent="0.25">
      <c r="A31" s="8" t="s">
        <v>190</v>
      </c>
      <c r="B31" s="19">
        <v>1223.44</v>
      </c>
      <c r="C31" s="140">
        <v>2345.6800000000007</v>
      </c>
      <c r="D31" s="214">
        <f t="shared" si="2"/>
        <v>4.2787227062858167E-3</v>
      </c>
      <c r="E31" s="215">
        <f t="shared" si="3"/>
        <v>8.0908266413942768E-3</v>
      </c>
      <c r="F31" s="52">
        <f t="shared" si="4"/>
        <v>0.91728241679199685</v>
      </c>
      <c r="H31" s="19">
        <v>357.01600000000002</v>
      </c>
      <c r="I31" s="140">
        <v>570.4670000000001</v>
      </c>
      <c r="J31" s="214">
        <f t="shared" si="0"/>
        <v>4.3165714310862951E-3</v>
      </c>
      <c r="K31" s="215">
        <f t="shared" si="5"/>
        <v>6.9564029991891719E-3</v>
      </c>
      <c r="L31" s="52">
        <f t="shared" si="6"/>
        <v>0.5978751652587001</v>
      </c>
      <c r="N31" s="40">
        <f t="shared" si="1"/>
        <v>2.9181324789119207</v>
      </c>
      <c r="O31" s="143">
        <f t="shared" si="1"/>
        <v>2.4319898707411065</v>
      </c>
      <c r="P31" s="52">
        <f t="shared" si="7"/>
        <v>-0.16659374160835955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34127.370000000024</v>
      </c>
      <c r="C32" s="140">
        <f>C33-SUM(C7:C31)</f>
        <v>38114.079999999958</v>
      </c>
      <c r="D32" s="214">
        <f t="shared" si="2"/>
        <v>0.11935326041719864</v>
      </c>
      <c r="E32" s="215">
        <f t="shared" si="3"/>
        <v>0.13146482635151954</v>
      </c>
      <c r="F32" s="52">
        <f t="shared" si="4"/>
        <v>0.11681855355393429</v>
      </c>
      <c r="H32" s="19">
        <f>H33-SUM(H7:H31)</f>
        <v>6540.7849999999307</v>
      </c>
      <c r="I32" s="140">
        <f>I33-SUM(I7:I31)</f>
        <v>8600.7899999999645</v>
      </c>
      <c r="J32" s="214">
        <f t="shared" si="0"/>
        <v>7.9082634021661408E-2</v>
      </c>
      <c r="K32" s="215">
        <f t="shared" si="5"/>
        <v>0.10487996913300152</v>
      </c>
      <c r="L32" s="52">
        <f t="shared" si="6"/>
        <v>0.31494767065421897</v>
      </c>
      <c r="N32" s="40">
        <f t="shared" si="1"/>
        <v>1.9165804455485218</v>
      </c>
      <c r="O32" s="143">
        <f t="shared" si="1"/>
        <v>2.2565912649603437</v>
      </c>
      <c r="P32" s="52">
        <f t="shared" si="7"/>
        <v>0.17740492980690481</v>
      </c>
      <c r="Q32" s="2"/>
    </row>
    <row r="33" spans="1:17" ht="26.25" customHeight="1" thickBot="1" x14ac:dyDescent="0.3">
      <c r="A33" s="35" t="s">
        <v>18</v>
      </c>
      <c r="B33" s="36">
        <v>285935.8</v>
      </c>
      <c r="C33" s="148">
        <v>289918.45999999996</v>
      </c>
      <c r="D33" s="251">
        <f>SUM(D7:D32)</f>
        <v>0.99999999999999989</v>
      </c>
      <c r="E33" s="252">
        <f>SUM(E7:E32)</f>
        <v>1</v>
      </c>
      <c r="F33" s="57">
        <f t="shared" si="4"/>
        <v>1.3928511225246977E-2</v>
      </c>
      <c r="G33" s="56"/>
      <c r="H33" s="36">
        <v>82708.233999999968</v>
      </c>
      <c r="I33" s="148">
        <v>82006.030999999988</v>
      </c>
      <c r="J33" s="251">
        <f>SUM(J7:J32)</f>
        <v>0.99999999999999944</v>
      </c>
      <c r="K33" s="252">
        <f>SUM(K7:K32)</f>
        <v>0.99999999999999978</v>
      </c>
      <c r="L33" s="57">
        <f t="shared" si="6"/>
        <v>-8.4901220354914094E-3</v>
      </c>
      <c r="M33" s="56"/>
      <c r="N33" s="37">
        <f t="shared" si="1"/>
        <v>2.892545599396787</v>
      </c>
      <c r="O33" s="150">
        <f t="shared" si="1"/>
        <v>2.8285894937493805</v>
      </c>
      <c r="P33" s="57">
        <f t="shared" si="7"/>
        <v>-2.2110664620375888E-2</v>
      </c>
      <c r="Q33" s="2"/>
    </row>
    <row r="35" spans="1:17" ht="15.75" thickBot="1" x14ac:dyDescent="0.3"/>
    <row r="36" spans="1:17" x14ac:dyDescent="0.25">
      <c r="A36" s="361" t="s">
        <v>2</v>
      </c>
      <c r="B36" s="349" t="s">
        <v>1</v>
      </c>
      <c r="C36" s="345"/>
      <c r="D36" s="349" t="s">
        <v>104</v>
      </c>
      <c r="E36" s="345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5"/>
      <c r="P36" s="130" t="s">
        <v>0</v>
      </c>
    </row>
    <row r="37" spans="1:17" x14ac:dyDescent="0.25">
      <c r="A37" s="362"/>
      <c r="B37" s="352" t="str">
        <f>B5</f>
        <v>jul</v>
      </c>
      <c r="C37" s="354"/>
      <c r="D37" s="352" t="str">
        <f>B37</f>
        <v>jul</v>
      </c>
      <c r="E37" s="354"/>
      <c r="F37" s="131" t="str">
        <f>F5</f>
        <v>2022 /2021</v>
      </c>
      <c r="H37" s="355" t="str">
        <f>B37</f>
        <v>jul</v>
      </c>
      <c r="I37" s="354"/>
      <c r="J37" s="352" t="str">
        <f>B37</f>
        <v>jul</v>
      </c>
      <c r="K37" s="353"/>
      <c r="L37" s="131" t="str">
        <f>F37</f>
        <v>2022 /2021</v>
      </c>
      <c r="N37" s="355" t="str">
        <f>B37</f>
        <v>jul</v>
      </c>
      <c r="O37" s="353"/>
      <c r="P37" s="131" t="str">
        <f>F37</f>
        <v>2022 /2021</v>
      </c>
    </row>
    <row r="38" spans="1:17" ht="19.5" customHeight="1" thickBot="1" x14ac:dyDescent="0.3">
      <c r="A38" s="363"/>
      <c r="B38" s="99">
        <f>B6</f>
        <v>2021</v>
      </c>
      <c r="C38" s="134">
        <f>C6</f>
        <v>2022</v>
      </c>
      <c r="D38" s="99">
        <f>B38</f>
        <v>2021</v>
      </c>
      <c r="E38" s="134">
        <f>C38</f>
        <v>2022</v>
      </c>
      <c r="F38" s="132" t="str">
        <f>F6</f>
        <v>HL</v>
      </c>
      <c r="H38" s="25">
        <f>B38</f>
        <v>2021</v>
      </c>
      <c r="I38" s="134">
        <f>C38</f>
        <v>2022</v>
      </c>
      <c r="J38" s="99">
        <f>B38</f>
        <v>2021</v>
      </c>
      <c r="K38" s="134">
        <f>C38</f>
        <v>2022</v>
      </c>
      <c r="L38" s="270">
        <f>L6</f>
        <v>1000</v>
      </c>
      <c r="N38" s="25">
        <f>B38</f>
        <v>2021</v>
      </c>
      <c r="O38" s="134">
        <f>C38</f>
        <v>2022</v>
      </c>
      <c r="P38" s="132"/>
    </row>
    <row r="39" spans="1:17" ht="20.100000000000001" customHeight="1" x14ac:dyDescent="0.25">
      <c r="A39" s="38" t="s">
        <v>166</v>
      </c>
      <c r="B39" s="19">
        <v>35262.21</v>
      </c>
      <c r="C39" s="147">
        <v>30284.820000000007</v>
      </c>
      <c r="D39" s="247">
        <f>B39/$B$62</f>
        <v>0.29390051299344744</v>
      </c>
      <c r="E39" s="246">
        <f>C39/$C$62</f>
        <v>0.24480850905598825</v>
      </c>
      <c r="F39" s="52">
        <f>(C39-B39)/B39</f>
        <v>-0.14115365996629231</v>
      </c>
      <c r="H39" s="39">
        <v>10200.255000000001</v>
      </c>
      <c r="I39" s="147">
        <v>8418.1310000000012</v>
      </c>
      <c r="J39" s="250">
        <f>H39/$H$62</f>
        <v>0.29137518450443806</v>
      </c>
      <c r="K39" s="246">
        <f>I39/$I$62</f>
        <v>0.25011901861099584</v>
      </c>
      <c r="L39" s="52">
        <f>(I39-H39)/H39</f>
        <v>-0.1747136713739019</v>
      </c>
      <c r="N39" s="40">
        <f t="shared" ref="N39:O62" si="8">(H39/B39)*10</f>
        <v>2.8926873840295326</v>
      </c>
      <c r="O39" s="149">
        <f t="shared" si="8"/>
        <v>2.7796536350554502</v>
      </c>
      <c r="P39" s="52">
        <f>(O39-N39)/N39</f>
        <v>-3.9075687749094305E-2</v>
      </c>
    </row>
    <row r="40" spans="1:17" ht="20.100000000000001" customHeight="1" x14ac:dyDescent="0.25">
      <c r="A40" s="38" t="s">
        <v>170</v>
      </c>
      <c r="B40" s="19">
        <v>18778.629999999997</v>
      </c>
      <c r="C40" s="140">
        <v>18548.199999999993</v>
      </c>
      <c r="D40" s="247">
        <f t="shared" ref="D40:D61" si="9">B40/$B$62</f>
        <v>0.1565145517060372</v>
      </c>
      <c r="E40" s="215">
        <f t="shared" ref="E40:E61" si="10">C40/$C$62</f>
        <v>0.14993508918568044</v>
      </c>
      <c r="F40" s="52">
        <f t="shared" ref="F40:F62" si="11">(C40-B40)/B40</f>
        <v>-1.2270863209936186E-2</v>
      </c>
      <c r="H40" s="19">
        <v>4474.0370000000012</v>
      </c>
      <c r="I40" s="140">
        <v>4330.1129999999994</v>
      </c>
      <c r="J40" s="247">
        <f t="shared" ref="J40:J62" si="12">H40/$H$62</f>
        <v>0.12780301633191354</v>
      </c>
      <c r="K40" s="215">
        <f t="shared" ref="K40:K62" si="13">I40/$I$62</f>
        <v>0.12865606558447651</v>
      </c>
      <c r="L40" s="52">
        <f t="shared" ref="L40:L62" si="14">(I40-H40)/H40</f>
        <v>-3.2168710272177402E-2</v>
      </c>
      <c r="N40" s="40">
        <f t="shared" si="8"/>
        <v>2.3825151249052787</v>
      </c>
      <c r="O40" s="143">
        <f t="shared" si="8"/>
        <v>2.3345192525420262</v>
      </c>
      <c r="P40" s="52">
        <f t="shared" ref="P40:P62" si="15">(O40-N40)/N40</f>
        <v>-2.014504414328144E-2</v>
      </c>
    </row>
    <row r="41" spans="1:17" ht="20.100000000000001" customHeight="1" x14ac:dyDescent="0.25">
      <c r="A41" s="38" t="s">
        <v>171</v>
      </c>
      <c r="B41" s="19">
        <v>12679.460000000005</v>
      </c>
      <c r="C41" s="140">
        <v>12165.75</v>
      </c>
      <c r="D41" s="247">
        <f t="shared" si="9"/>
        <v>0.10567970069033956</v>
      </c>
      <c r="E41" s="215">
        <f t="shared" si="10"/>
        <v>9.8342308755603902E-2</v>
      </c>
      <c r="F41" s="52">
        <f t="shared" si="11"/>
        <v>-4.0515132347907906E-2</v>
      </c>
      <c r="H41" s="19">
        <v>4554.6459999999997</v>
      </c>
      <c r="I41" s="140">
        <v>3938.739</v>
      </c>
      <c r="J41" s="247">
        <f t="shared" si="12"/>
        <v>0.1301056511432705</v>
      </c>
      <c r="K41" s="215">
        <f t="shared" si="13"/>
        <v>0.11702758406169433</v>
      </c>
      <c r="L41" s="52">
        <f t="shared" si="14"/>
        <v>-0.13522609660553198</v>
      </c>
      <c r="N41" s="40">
        <f t="shared" si="8"/>
        <v>3.5921450913524695</v>
      </c>
      <c r="O41" s="143">
        <f t="shared" si="8"/>
        <v>3.237563652055977</v>
      </c>
      <c r="P41" s="52">
        <f t="shared" si="15"/>
        <v>-9.8710221964611669E-2</v>
      </c>
    </row>
    <row r="42" spans="1:17" ht="20.100000000000001" customHeight="1" x14ac:dyDescent="0.25">
      <c r="A42" s="38" t="s">
        <v>172</v>
      </c>
      <c r="B42" s="19">
        <v>8469.6000000000022</v>
      </c>
      <c r="C42" s="140">
        <v>10980.41</v>
      </c>
      <c r="D42" s="247">
        <f t="shared" si="9"/>
        <v>7.0591712341606022E-2</v>
      </c>
      <c r="E42" s="215">
        <f t="shared" si="10"/>
        <v>8.8760567205730889E-2</v>
      </c>
      <c r="F42" s="52">
        <f t="shared" si="11"/>
        <v>0.29644965523755512</v>
      </c>
      <c r="H42" s="19">
        <v>2987.3809999999994</v>
      </c>
      <c r="I42" s="140">
        <v>3789.3740000000003</v>
      </c>
      <c r="J42" s="247">
        <f t="shared" si="12"/>
        <v>8.5335973469295862E-2</v>
      </c>
      <c r="K42" s="215">
        <f t="shared" si="13"/>
        <v>0.11258965986987179</v>
      </c>
      <c r="L42" s="52">
        <f t="shared" si="14"/>
        <v>0.26846023322770046</v>
      </c>
      <c r="N42" s="40">
        <f t="shared" si="8"/>
        <v>3.527180740530838</v>
      </c>
      <c r="O42" s="143">
        <f t="shared" si="8"/>
        <v>3.4510314277882159</v>
      </c>
      <c r="P42" s="52">
        <f t="shared" si="15"/>
        <v>-2.1589285705603402E-2</v>
      </c>
    </row>
    <row r="43" spans="1:17" ht="20.100000000000001" customHeight="1" x14ac:dyDescent="0.25">
      <c r="A43" s="38" t="s">
        <v>175</v>
      </c>
      <c r="B43" s="19">
        <v>9908.6500000000015</v>
      </c>
      <c r="C43" s="140">
        <v>11874.699999999999</v>
      </c>
      <c r="D43" s="247">
        <f t="shared" si="9"/>
        <v>8.2585785691609334E-2</v>
      </c>
      <c r="E43" s="215">
        <f t="shared" si="10"/>
        <v>9.5989594869216419E-2</v>
      </c>
      <c r="F43" s="52">
        <f t="shared" si="11"/>
        <v>0.19841754426687763</v>
      </c>
      <c r="H43" s="19">
        <v>2233.5279999999998</v>
      </c>
      <c r="I43" s="140">
        <v>2611.989</v>
      </c>
      <c r="J43" s="247">
        <f t="shared" si="12"/>
        <v>6.3801800356542898E-2</v>
      </c>
      <c r="K43" s="215">
        <f t="shared" si="13"/>
        <v>7.7607265235325559E-2</v>
      </c>
      <c r="L43" s="52">
        <f t="shared" si="14"/>
        <v>0.16944537968630807</v>
      </c>
      <c r="N43" s="40">
        <f t="shared" si="8"/>
        <v>2.2541193805412436</v>
      </c>
      <c r="O43" s="143">
        <f t="shared" si="8"/>
        <v>2.1996252536906198</v>
      </c>
      <c r="P43" s="52">
        <f t="shared" si="15"/>
        <v>-2.4175350835916716E-2</v>
      </c>
    </row>
    <row r="44" spans="1:17" ht="20.100000000000001" customHeight="1" x14ac:dyDescent="0.25">
      <c r="A44" s="38" t="s">
        <v>176</v>
      </c>
      <c r="B44" s="19">
        <v>9260.34</v>
      </c>
      <c r="C44" s="140">
        <v>8581.1</v>
      </c>
      <c r="D44" s="247">
        <f t="shared" si="9"/>
        <v>7.7182305830909112E-2</v>
      </c>
      <c r="E44" s="215">
        <f t="shared" si="10"/>
        <v>6.9365652398143365E-2</v>
      </c>
      <c r="F44" s="52">
        <f t="shared" si="11"/>
        <v>-7.3349358662856842E-2</v>
      </c>
      <c r="H44" s="19">
        <v>2375.2919999999995</v>
      </c>
      <c r="I44" s="140">
        <v>2362.2219999999998</v>
      </c>
      <c r="J44" s="247">
        <f t="shared" si="12"/>
        <v>6.7851357123122458E-2</v>
      </c>
      <c r="K44" s="215">
        <f t="shared" si="13"/>
        <v>7.0186202659628799E-2</v>
      </c>
      <c r="L44" s="52">
        <f t="shared" si="14"/>
        <v>-5.5024813791313704E-3</v>
      </c>
      <c r="N44" s="40">
        <f t="shared" si="8"/>
        <v>2.5650159713358249</v>
      </c>
      <c r="O44" s="143">
        <f t="shared" si="8"/>
        <v>2.7528195685867773</v>
      </c>
      <c r="P44" s="52">
        <f t="shared" si="15"/>
        <v>7.3217320808005304E-2</v>
      </c>
    </row>
    <row r="45" spans="1:17" ht="20.100000000000001" customHeight="1" x14ac:dyDescent="0.25">
      <c r="A45" s="38" t="s">
        <v>177</v>
      </c>
      <c r="B45" s="19">
        <v>7038.8800000000019</v>
      </c>
      <c r="C45" s="140">
        <v>11350.770000000004</v>
      </c>
      <c r="D45" s="247">
        <f t="shared" si="9"/>
        <v>5.8667067177562551E-2</v>
      </c>
      <c r="E45" s="215">
        <f t="shared" si="10"/>
        <v>9.175438653217817E-2</v>
      </c>
      <c r="F45" s="52">
        <f t="shared" si="11"/>
        <v>0.61258183120041843</v>
      </c>
      <c r="H45" s="19">
        <v>1832.0069999999996</v>
      </c>
      <c r="I45" s="140">
        <v>1823.4989999999998</v>
      </c>
      <c r="J45" s="247">
        <f t="shared" si="12"/>
        <v>5.2332160091921417E-2</v>
      </c>
      <c r="K45" s="215">
        <f t="shared" si="13"/>
        <v>5.4179696219758544E-2</v>
      </c>
      <c r="L45" s="52">
        <f t="shared" si="14"/>
        <v>-4.6440870586192153E-3</v>
      </c>
      <c r="N45" s="40">
        <f t="shared" si="8"/>
        <v>2.6026967358443374</v>
      </c>
      <c r="O45" s="143">
        <f t="shared" si="8"/>
        <v>1.6064980613649993</v>
      </c>
      <c r="P45" s="52">
        <f t="shared" si="15"/>
        <v>-0.38275633913075263</v>
      </c>
    </row>
    <row r="46" spans="1:17" ht="20.100000000000001" customHeight="1" x14ac:dyDescent="0.25">
      <c r="A46" s="38" t="s">
        <v>178</v>
      </c>
      <c r="B46" s="19">
        <v>3434.3999999999996</v>
      </c>
      <c r="C46" s="140">
        <v>3442.4399999999996</v>
      </c>
      <c r="D46" s="247">
        <f t="shared" si="9"/>
        <v>2.8624749322991833E-2</v>
      </c>
      <c r="E46" s="215">
        <f t="shared" si="10"/>
        <v>2.7827096344462204E-2</v>
      </c>
      <c r="F46" s="52">
        <f t="shared" si="11"/>
        <v>2.3410202655485572E-3</v>
      </c>
      <c r="H46" s="19">
        <v>1883.5360000000003</v>
      </c>
      <c r="I46" s="140">
        <v>1699.1160000000002</v>
      </c>
      <c r="J46" s="247">
        <f t="shared" si="12"/>
        <v>5.3804110732599462E-2</v>
      </c>
      <c r="K46" s="215">
        <f t="shared" si="13"/>
        <v>5.048403575879739E-2</v>
      </c>
      <c r="L46" s="52">
        <f t="shared" si="14"/>
        <v>-9.7911587567214034E-2</v>
      </c>
      <c r="N46" s="40">
        <f t="shared" si="8"/>
        <v>5.4843233170277204</v>
      </c>
      <c r="O46" s="143">
        <f t="shared" si="8"/>
        <v>4.9357897305399669</v>
      </c>
      <c r="P46" s="52">
        <f t="shared" si="15"/>
        <v>-0.1000184625849222</v>
      </c>
    </row>
    <row r="47" spans="1:17" ht="20.100000000000001" customHeight="1" x14ac:dyDescent="0.25">
      <c r="A47" s="38" t="s">
        <v>180</v>
      </c>
      <c r="B47" s="19">
        <v>3265.0399999999995</v>
      </c>
      <c r="C47" s="140">
        <v>4047.99</v>
      </c>
      <c r="D47" s="247">
        <f t="shared" si="9"/>
        <v>2.7213181787078166E-2</v>
      </c>
      <c r="E47" s="215">
        <f t="shared" si="10"/>
        <v>3.2722083095542573E-2</v>
      </c>
      <c r="F47" s="52">
        <f t="shared" si="11"/>
        <v>0.23979798103545452</v>
      </c>
      <c r="H47" s="19">
        <v>853.80000000000018</v>
      </c>
      <c r="I47" s="140">
        <v>827.36800000000017</v>
      </c>
      <c r="J47" s="247">
        <f t="shared" si="12"/>
        <v>2.4389207184515413E-2</v>
      </c>
      <c r="K47" s="215">
        <f t="shared" si="13"/>
        <v>2.4582709890133857E-2</v>
      </c>
      <c r="L47" s="52">
        <f t="shared" si="14"/>
        <v>-3.0958069805575087E-2</v>
      </c>
      <c r="N47" s="40">
        <f t="shared" si="8"/>
        <v>2.6149756205130723</v>
      </c>
      <c r="O47" s="143">
        <f t="shared" si="8"/>
        <v>2.0438983297883646</v>
      </c>
      <c r="P47" s="52">
        <f t="shared" si="15"/>
        <v>-0.21838723322883571</v>
      </c>
    </row>
    <row r="48" spans="1:17" ht="20.100000000000001" customHeight="1" x14ac:dyDescent="0.25">
      <c r="A48" s="38" t="s">
        <v>183</v>
      </c>
      <c r="B48" s="19">
        <v>2179.4299999999994</v>
      </c>
      <c r="C48" s="140">
        <v>2167.8500000000004</v>
      </c>
      <c r="D48" s="247">
        <f t="shared" si="9"/>
        <v>1.816493053139066E-2</v>
      </c>
      <c r="E48" s="215">
        <f t="shared" si="10"/>
        <v>1.7523898981635817E-2</v>
      </c>
      <c r="F48" s="52">
        <f t="shared" si="11"/>
        <v>-5.3133158669922964E-3</v>
      </c>
      <c r="H48" s="19">
        <v>796.46600000000001</v>
      </c>
      <c r="I48" s="140">
        <v>724.68100000000004</v>
      </c>
      <c r="J48" s="247">
        <f t="shared" si="12"/>
        <v>2.2751433929986235E-2</v>
      </c>
      <c r="K48" s="215">
        <f t="shared" si="13"/>
        <v>2.1531679719172234E-2</v>
      </c>
      <c r="L48" s="52">
        <f t="shared" si="14"/>
        <v>-9.012939660952253E-2</v>
      </c>
      <c r="N48" s="40">
        <f t="shared" si="8"/>
        <v>3.6544692878413176</v>
      </c>
      <c r="O48" s="143">
        <f t="shared" si="8"/>
        <v>3.3428558248956337</v>
      </c>
      <c r="P48" s="52">
        <f t="shared" si="15"/>
        <v>-8.5269142631036562E-2</v>
      </c>
    </row>
    <row r="49" spans="1:16" ht="20.100000000000001" customHeight="1" x14ac:dyDescent="0.25">
      <c r="A49" s="38" t="s">
        <v>181</v>
      </c>
      <c r="B49" s="19">
        <v>2094.0300000000002</v>
      </c>
      <c r="C49" s="140">
        <v>2529.0899999999997</v>
      </c>
      <c r="D49" s="247">
        <f t="shared" si="9"/>
        <v>1.7453145767768637E-2</v>
      </c>
      <c r="E49" s="215">
        <f t="shared" si="10"/>
        <v>2.0443996436776215E-2</v>
      </c>
      <c r="F49" s="52">
        <f t="shared" si="11"/>
        <v>0.2077620664460392</v>
      </c>
      <c r="H49" s="19">
        <v>495.18799999999999</v>
      </c>
      <c r="I49" s="140">
        <v>699.60399999999993</v>
      </c>
      <c r="J49" s="247">
        <f t="shared" si="12"/>
        <v>1.4145283119332179E-2</v>
      </c>
      <c r="K49" s="215">
        <f t="shared" si="13"/>
        <v>2.0786593353836747E-2</v>
      </c>
      <c r="L49" s="52">
        <f t="shared" si="14"/>
        <v>0.41280483371971843</v>
      </c>
      <c r="N49" s="40">
        <f t="shared" si="8"/>
        <v>2.36476077229075</v>
      </c>
      <c r="O49" s="143">
        <f t="shared" si="8"/>
        <v>2.7662281690252226</v>
      </c>
      <c r="P49" s="52">
        <f t="shared" si="15"/>
        <v>0.16977082901522006</v>
      </c>
    </row>
    <row r="50" spans="1:16" ht="20.100000000000001" customHeight="1" x14ac:dyDescent="0.25">
      <c r="A50" s="38" t="s">
        <v>191</v>
      </c>
      <c r="B50" s="19">
        <v>2153.54</v>
      </c>
      <c r="C50" s="140">
        <v>1582.34</v>
      </c>
      <c r="D50" s="247">
        <f t="shared" si="9"/>
        <v>1.7949144728929608E-2</v>
      </c>
      <c r="E50" s="215">
        <f t="shared" si="10"/>
        <v>1.2790906342505992E-2</v>
      </c>
      <c r="F50" s="52">
        <f t="shared" si="11"/>
        <v>-0.26523770164473381</v>
      </c>
      <c r="H50" s="19">
        <v>655.83500000000004</v>
      </c>
      <c r="I50" s="140">
        <v>590.58600000000013</v>
      </c>
      <c r="J50" s="247">
        <f t="shared" si="12"/>
        <v>1.8734241852725066E-2</v>
      </c>
      <c r="K50" s="215">
        <f t="shared" si="13"/>
        <v>1.7547456879133099E-2</v>
      </c>
      <c r="L50" s="52">
        <f t="shared" si="14"/>
        <v>-9.9489963176713506E-2</v>
      </c>
      <c r="N50" s="40">
        <f t="shared" si="8"/>
        <v>3.0453810934554273</v>
      </c>
      <c r="O50" s="143">
        <f t="shared" si="8"/>
        <v>3.7323584059051793</v>
      </c>
      <c r="P50" s="52">
        <f t="shared" si="15"/>
        <v>0.22558008057713277</v>
      </c>
    </row>
    <row r="51" spans="1:16" ht="20.100000000000001" customHeight="1" x14ac:dyDescent="0.25">
      <c r="A51" s="38" t="s">
        <v>190</v>
      </c>
      <c r="B51" s="19">
        <v>1223.44</v>
      </c>
      <c r="C51" s="140">
        <v>2345.6800000000007</v>
      </c>
      <c r="D51" s="247">
        <f t="shared" si="9"/>
        <v>1.0197025189762733E-2</v>
      </c>
      <c r="E51" s="215">
        <f t="shared" si="10"/>
        <v>1.8961394636733866E-2</v>
      </c>
      <c r="F51" s="52">
        <f t="shared" si="11"/>
        <v>0.91728241679199685</v>
      </c>
      <c r="H51" s="19">
        <v>357.01600000000002</v>
      </c>
      <c r="I51" s="140">
        <v>570.4670000000001</v>
      </c>
      <c r="J51" s="247">
        <f t="shared" si="12"/>
        <v>1.0198333558429319E-2</v>
      </c>
      <c r="K51" s="215">
        <f t="shared" si="13"/>
        <v>1.6949682321403522E-2</v>
      </c>
      <c r="L51" s="52">
        <f t="shared" si="14"/>
        <v>0.5978751652587001</v>
      </c>
      <c r="N51" s="40">
        <f t="shared" si="8"/>
        <v>2.9181324789119207</v>
      </c>
      <c r="O51" s="143">
        <f t="shared" si="8"/>
        <v>2.4319898707411065</v>
      </c>
      <c r="P51" s="52">
        <f t="shared" si="15"/>
        <v>-0.16659374160835955</v>
      </c>
    </row>
    <row r="52" spans="1:16" ht="20.100000000000001" customHeight="1" x14ac:dyDescent="0.25">
      <c r="A52" s="38" t="s">
        <v>192</v>
      </c>
      <c r="B52" s="19">
        <v>561.31000000000017</v>
      </c>
      <c r="C52" s="140">
        <v>737.12000000000012</v>
      </c>
      <c r="D52" s="247">
        <f t="shared" si="9"/>
        <v>4.6783595511555301E-3</v>
      </c>
      <c r="E52" s="215">
        <f t="shared" si="10"/>
        <v>5.9585379142207233E-3</v>
      </c>
      <c r="F52" s="52">
        <f t="shared" si="11"/>
        <v>0.31321373216226306</v>
      </c>
      <c r="H52" s="19">
        <v>196.917</v>
      </c>
      <c r="I52" s="140">
        <v>292.80199999999991</v>
      </c>
      <c r="J52" s="247">
        <f t="shared" si="12"/>
        <v>5.6250287083078245E-3</v>
      </c>
      <c r="K52" s="215">
        <f t="shared" si="13"/>
        <v>8.699715992461601E-3</v>
      </c>
      <c r="L52" s="52">
        <f t="shared" si="14"/>
        <v>0.4869310420126241</v>
      </c>
      <c r="N52" s="40">
        <f t="shared" ref="N52:N53" si="16">(H52/B52)*10</f>
        <v>3.5081683917977582</v>
      </c>
      <c r="O52" s="143">
        <f t="shared" ref="O52:O53" si="17">(I52/C52)*10</f>
        <v>3.9722433253744285</v>
      </c>
      <c r="P52" s="52">
        <f t="shared" ref="P52:P53" si="18">(O52-N52)/N52</f>
        <v>0.13228411003921492</v>
      </c>
    </row>
    <row r="53" spans="1:16" ht="20.100000000000001" customHeight="1" x14ac:dyDescent="0.25">
      <c r="A53" s="38" t="s">
        <v>196</v>
      </c>
      <c r="B53" s="19">
        <v>742.38</v>
      </c>
      <c r="C53" s="140">
        <v>798.61000000000013</v>
      </c>
      <c r="D53" s="247">
        <f t="shared" si="9"/>
        <v>6.1875266137906707E-3</v>
      </c>
      <c r="E53" s="215">
        <f t="shared" si="10"/>
        <v>6.4555946978454137E-3</v>
      </c>
      <c r="F53" s="52">
        <f t="shared" si="11"/>
        <v>7.5742881004337584E-2</v>
      </c>
      <c r="H53" s="19">
        <v>219.12799999999996</v>
      </c>
      <c r="I53" s="140">
        <v>221.97199999999995</v>
      </c>
      <c r="J53" s="247">
        <f t="shared" si="12"/>
        <v>6.259496593966375E-3</v>
      </c>
      <c r="K53" s="215">
        <f t="shared" si="13"/>
        <v>6.5952191524603207E-3</v>
      </c>
      <c r="L53" s="52">
        <f t="shared" si="14"/>
        <v>1.2978715636522921E-2</v>
      </c>
      <c r="N53" s="40">
        <f t="shared" si="16"/>
        <v>2.9516958969799827</v>
      </c>
      <c r="O53" s="143">
        <f t="shared" si="17"/>
        <v>2.7794793453625664</v>
      </c>
      <c r="P53" s="52">
        <f t="shared" si="18"/>
        <v>-5.8344950709054787E-2</v>
      </c>
    </row>
    <row r="54" spans="1:16" ht="20.100000000000001" customHeight="1" x14ac:dyDescent="0.25">
      <c r="A54" s="38" t="s">
        <v>195</v>
      </c>
      <c r="B54" s="19">
        <v>418.59999999999997</v>
      </c>
      <c r="C54" s="140">
        <v>428.15</v>
      </c>
      <c r="D54" s="247">
        <f t="shared" si="9"/>
        <v>3.488912202016184E-3</v>
      </c>
      <c r="E54" s="215">
        <f t="shared" si="10"/>
        <v>3.4609670175461283E-3</v>
      </c>
      <c r="F54" s="52">
        <f t="shared" si="11"/>
        <v>2.28141423793598E-2</v>
      </c>
      <c r="H54" s="19">
        <v>172.29399999999998</v>
      </c>
      <c r="I54" s="140">
        <v>193.37299999999996</v>
      </c>
      <c r="J54" s="247">
        <f t="shared" si="12"/>
        <v>4.9216608838708095E-3</v>
      </c>
      <c r="K54" s="215">
        <f t="shared" si="13"/>
        <v>5.7454873279905103E-3</v>
      </c>
      <c r="L54" s="52">
        <f t="shared" si="14"/>
        <v>0.12234320405817951</v>
      </c>
      <c r="N54" s="40">
        <f t="shared" ref="N54" si="19">(H54/B54)*10</f>
        <v>4.1159579550883896</v>
      </c>
      <c r="O54" s="143">
        <f t="shared" ref="O54" si="20">(I54/C54)*10</f>
        <v>4.5164778699054065</v>
      </c>
      <c r="P54" s="52">
        <f t="shared" ref="P54" si="21">(O54-N54)/N54</f>
        <v>9.7309039399168448E-2</v>
      </c>
    </row>
    <row r="55" spans="1:16" ht="20.100000000000001" customHeight="1" x14ac:dyDescent="0.25">
      <c r="A55" s="38" t="s">
        <v>193</v>
      </c>
      <c r="B55" s="19">
        <v>774.40999999999985</v>
      </c>
      <c r="C55" s="140">
        <v>511.37000000000006</v>
      </c>
      <c r="D55" s="247">
        <f t="shared" si="9"/>
        <v>6.4544875737299395E-3</v>
      </c>
      <c r="E55" s="215">
        <f t="shared" si="10"/>
        <v>4.1336790932209834E-3</v>
      </c>
      <c r="F55" s="52">
        <f t="shared" si="11"/>
        <v>-0.33966503531720904</v>
      </c>
      <c r="H55" s="19">
        <v>143.93199999999999</v>
      </c>
      <c r="I55" s="140">
        <v>119.584</v>
      </c>
      <c r="J55" s="247">
        <f t="shared" si="12"/>
        <v>4.1114867281350099E-3</v>
      </c>
      <c r="K55" s="215">
        <f t="shared" si="13"/>
        <v>3.5530728521066405E-3</v>
      </c>
      <c r="L55" s="52">
        <f t="shared" si="14"/>
        <v>-0.16916321596309358</v>
      </c>
      <c r="N55" s="40">
        <f t="shared" si="8"/>
        <v>1.8586020325150763</v>
      </c>
      <c r="O55" s="143">
        <f t="shared" si="8"/>
        <v>2.3385024541916808</v>
      </c>
      <c r="P55" s="52">
        <f t="shared" si="15"/>
        <v>0.25820504512587839</v>
      </c>
    </row>
    <row r="56" spans="1:16" ht="20.100000000000001" customHeight="1" x14ac:dyDescent="0.25">
      <c r="A56" s="38" t="s">
        <v>197</v>
      </c>
      <c r="B56" s="19">
        <v>349.62</v>
      </c>
      <c r="C56" s="140">
        <v>332.97</v>
      </c>
      <c r="D56" s="247">
        <f t="shared" si="9"/>
        <v>2.9139834784254618E-3</v>
      </c>
      <c r="E56" s="215">
        <f t="shared" si="10"/>
        <v>2.6915758211662607E-3</v>
      </c>
      <c r="F56" s="52">
        <f t="shared" si="11"/>
        <v>-4.7623133688004055E-2</v>
      </c>
      <c r="H56" s="19">
        <v>121.34299999999999</v>
      </c>
      <c r="I56" s="140">
        <v>113.27899999999998</v>
      </c>
      <c r="J56" s="247">
        <f t="shared" si="12"/>
        <v>3.4662210908768479E-3</v>
      </c>
      <c r="K56" s="215">
        <f t="shared" si="13"/>
        <v>3.3657390588522546E-3</v>
      </c>
      <c r="L56" s="52">
        <f t="shared" si="14"/>
        <v>-6.6456243870680692E-2</v>
      </c>
      <c r="N56" s="40">
        <f t="shared" ref="N56" si="22">(H56/B56)*10</f>
        <v>3.4707110577198099</v>
      </c>
      <c r="O56" s="143">
        <f t="shared" ref="O56" si="23">(I56/C56)*10</f>
        <v>3.4020782653091866</v>
      </c>
      <c r="P56" s="52">
        <f t="shared" ref="P56" si="24">(O56-N56)/N56</f>
        <v>-1.9774850533283456E-2</v>
      </c>
    </row>
    <row r="57" spans="1:16" ht="20.100000000000001" customHeight="1" x14ac:dyDescent="0.25">
      <c r="A57" s="38" t="s">
        <v>194</v>
      </c>
      <c r="B57" s="19">
        <v>907.73</v>
      </c>
      <c r="C57" s="140">
        <v>347.67999999999995</v>
      </c>
      <c r="D57" s="247">
        <f t="shared" si="9"/>
        <v>7.565671937735669E-3</v>
      </c>
      <c r="E57" s="215">
        <f t="shared" si="10"/>
        <v>2.8104846728026107E-3</v>
      </c>
      <c r="F57" s="52">
        <f t="shared" si="11"/>
        <v>-0.61697861698963352</v>
      </c>
      <c r="H57" s="19">
        <v>262.46199999999993</v>
      </c>
      <c r="I57" s="140">
        <v>107.81600000000002</v>
      </c>
      <c r="J57" s="247">
        <f t="shared" si="12"/>
        <v>7.4973531225840722E-3</v>
      </c>
      <c r="K57" s="215">
        <f t="shared" si="13"/>
        <v>3.2034227206208989E-3</v>
      </c>
      <c r="L57" s="52">
        <f t="shared" si="14"/>
        <v>-0.5892129146314512</v>
      </c>
      <c r="N57" s="40">
        <f t="shared" ref="N57" si="25">(H57/B57)*10</f>
        <v>2.8914104414308213</v>
      </c>
      <c r="O57" s="143">
        <f t="shared" ref="O57" si="26">(I57/C57)*10</f>
        <v>3.1010124252185927</v>
      </c>
      <c r="P57" s="52">
        <f t="shared" ref="P57" si="27">(O57-N57)/N57</f>
        <v>7.2491259208446845E-2</v>
      </c>
    </row>
    <row r="58" spans="1:16" ht="20.100000000000001" customHeight="1" x14ac:dyDescent="0.25">
      <c r="A58" s="38" t="s">
        <v>198</v>
      </c>
      <c r="B58" s="19">
        <v>141.32</v>
      </c>
      <c r="C58" s="140">
        <v>390.3</v>
      </c>
      <c r="D58" s="247">
        <f t="shared" si="9"/>
        <v>1.1778620936190329E-3</v>
      </c>
      <c r="E58" s="215">
        <f t="shared" si="10"/>
        <v>3.1550050845457291E-3</v>
      </c>
      <c r="F58" s="52">
        <f t="shared" si="11"/>
        <v>1.7618171525615627</v>
      </c>
      <c r="H58" s="19">
        <v>35.206000000000003</v>
      </c>
      <c r="I58" s="140">
        <v>99.164000000000001</v>
      </c>
      <c r="J58" s="247">
        <f t="shared" si="12"/>
        <v>1.0056763037456658E-3</v>
      </c>
      <c r="K58" s="215">
        <f t="shared" si="13"/>
        <v>2.94635499988546E-3</v>
      </c>
      <c r="L58" s="52">
        <f t="shared" si="14"/>
        <v>1.8166789751746859</v>
      </c>
      <c r="N58" s="40">
        <f t="shared" ref="N58" si="28">(H58/B58)*10</f>
        <v>2.4912255873195588</v>
      </c>
      <c r="O58" s="143">
        <f t="shared" ref="O58" si="29">(I58/C58)*10</f>
        <v>2.5407122726108122</v>
      </c>
      <c r="P58" s="52">
        <f t="shared" ref="P58" si="30">(O58-N58)/N58</f>
        <v>1.986439347088546E-2</v>
      </c>
    </row>
    <row r="59" spans="1:16" ht="20.100000000000001" customHeight="1" x14ac:dyDescent="0.25">
      <c r="A59" s="38" t="s">
        <v>214</v>
      </c>
      <c r="B59" s="19">
        <v>90.47999999999999</v>
      </c>
      <c r="C59" s="140">
        <v>83.389999999999986</v>
      </c>
      <c r="D59" s="247">
        <f t="shared" si="9"/>
        <v>7.5412512192647946E-4</v>
      </c>
      <c r="E59" s="215">
        <f t="shared" si="10"/>
        <v>6.7408627722333669E-4</v>
      </c>
      <c r="F59" s="52">
        <f t="shared" si="11"/>
        <v>-7.835985853227237E-2</v>
      </c>
      <c r="H59" s="19">
        <v>64.436999999999998</v>
      </c>
      <c r="I59" s="140">
        <v>59.879999999999995</v>
      </c>
      <c r="J59" s="247">
        <f t="shared" si="12"/>
        <v>1.8406738619683991E-3</v>
      </c>
      <c r="K59" s="215">
        <f t="shared" si="13"/>
        <v>1.7791510769345866E-3</v>
      </c>
      <c r="L59" s="52">
        <f t="shared" si="14"/>
        <v>-7.0720238372363742E-2</v>
      </c>
      <c r="N59" s="40">
        <f t="shared" ref="N59" si="31">(H59/B59)*10</f>
        <v>7.121684350132627</v>
      </c>
      <c r="O59" s="143">
        <f t="shared" ref="O59" si="32">(I59/C59)*10</f>
        <v>7.1807171123635936</v>
      </c>
      <c r="P59" s="52">
        <f t="shared" ref="P59" si="33">(O59-N59)/N59</f>
        <v>8.2891573578190349E-3</v>
      </c>
    </row>
    <row r="60" spans="1:16" ht="20.100000000000001" customHeight="1" x14ac:dyDescent="0.25">
      <c r="A60" s="38" t="s">
        <v>200</v>
      </c>
      <c r="B60" s="19">
        <v>75.91</v>
      </c>
      <c r="C60" s="140">
        <v>86.94</v>
      </c>
      <c r="D60" s="247">
        <f t="shared" si="9"/>
        <v>6.3268830686824778E-4</v>
      </c>
      <c r="E60" s="215">
        <f t="shared" si="10"/>
        <v>7.0278283897106243E-4</v>
      </c>
      <c r="F60" s="52">
        <f t="shared" si="11"/>
        <v>0.14530364905809515</v>
      </c>
      <c r="H60" s="19">
        <v>37.744000000000007</v>
      </c>
      <c r="I60" s="140">
        <v>28.849999999999998</v>
      </c>
      <c r="J60" s="247">
        <f t="shared" si="12"/>
        <v>1.0781754930573315E-3</v>
      </c>
      <c r="K60" s="215">
        <f t="shared" si="13"/>
        <v>8.571895218697866E-4</v>
      </c>
      <c r="L60" s="52">
        <f t="shared" si="14"/>
        <v>-0.23564010173802477</v>
      </c>
      <c r="N60" s="40">
        <f t="shared" si="8"/>
        <v>4.9722039257014901</v>
      </c>
      <c r="O60" s="143">
        <f t="shared" si="8"/>
        <v>3.3183804922935356</v>
      </c>
      <c r="P60" s="52">
        <f t="shared" si="15"/>
        <v>-0.33261375802776016</v>
      </c>
    </row>
    <row r="61" spans="1:16" ht="20.100000000000001" customHeight="1" thickBot="1" x14ac:dyDescent="0.3">
      <c r="A61" s="8" t="s">
        <v>17</v>
      </c>
      <c r="B61" s="19">
        <f>B62-SUM(B39:B60)</f>
        <v>170.68000000000757</v>
      </c>
      <c r="C61" s="140">
        <f>C62-SUM(C39:C60)</f>
        <v>90.529999999998836</v>
      </c>
      <c r="D61" s="247">
        <f t="shared" si="9"/>
        <v>1.4225693612999254E-3</v>
      </c>
      <c r="E61" s="215">
        <f t="shared" si="10"/>
        <v>7.3180274225959822E-4</v>
      </c>
      <c r="F61" s="52">
        <f t="shared" si="11"/>
        <v>-0.46959221935789303</v>
      </c>
      <c r="H61" s="19">
        <f>H62-SUM(H39:H60)</f>
        <v>54.838000000003376</v>
      </c>
      <c r="I61" s="140">
        <f>I62-SUM(I39:I60)</f>
        <v>33.892000000007101</v>
      </c>
      <c r="J61" s="247">
        <f t="shared" si="12"/>
        <v>1.5664738153953364E-3</v>
      </c>
      <c r="K61" s="215">
        <f t="shared" si="13"/>
        <v>1.0069971325898405E-3</v>
      </c>
      <c r="L61" s="52">
        <f t="shared" si="14"/>
        <v>-0.38196141361820246</v>
      </c>
      <c r="N61" s="40">
        <f t="shared" si="8"/>
        <v>3.2129130536677373</v>
      </c>
      <c r="O61" s="143">
        <f t="shared" si="8"/>
        <v>3.7437313597710746</v>
      </c>
      <c r="P61" s="52">
        <f t="shared" si="15"/>
        <v>0.16521402765548721</v>
      </c>
    </row>
    <row r="62" spans="1:16" s="1" customFormat="1" ht="26.25" customHeight="1" thickBot="1" x14ac:dyDescent="0.3">
      <c r="A62" s="12" t="s">
        <v>18</v>
      </c>
      <c r="B62" s="17">
        <v>119980.09000000001</v>
      </c>
      <c r="C62" s="145">
        <v>123708.20000000001</v>
      </c>
      <c r="D62" s="253">
        <f>SUM(D39:D61)</f>
        <v>1.0000000000000002</v>
      </c>
      <c r="E62" s="254">
        <f>SUM(E39:E61)</f>
        <v>1.0000000000000002</v>
      </c>
      <c r="F62" s="57">
        <f t="shared" si="11"/>
        <v>3.1072738818582319E-2</v>
      </c>
      <c r="H62" s="17">
        <v>35007.288</v>
      </c>
      <c r="I62" s="145">
        <v>33656.501000000004</v>
      </c>
      <c r="J62" s="253">
        <f t="shared" si="12"/>
        <v>1</v>
      </c>
      <c r="K62" s="254">
        <f t="shared" si="13"/>
        <v>1</v>
      </c>
      <c r="L62" s="57">
        <f t="shared" si="14"/>
        <v>-3.8585879603127114E-2</v>
      </c>
      <c r="N62" s="37">
        <f t="shared" si="8"/>
        <v>2.917758104698871</v>
      </c>
      <c r="O62" s="150">
        <f t="shared" si="8"/>
        <v>2.7206362229827934</v>
      </c>
      <c r="P62" s="57">
        <f t="shared" si="15"/>
        <v>-6.7559363950913151E-2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5"/>
      <c r="D65" s="349" t="s">
        <v>104</v>
      </c>
      <c r="E65" s="345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5"/>
      <c r="P65" s="130" t="s">
        <v>0</v>
      </c>
    </row>
    <row r="66" spans="1:16" x14ac:dyDescent="0.25">
      <c r="A66" s="362"/>
      <c r="B66" s="352" t="str">
        <f>B37</f>
        <v>jul</v>
      </c>
      <c r="C66" s="354"/>
      <c r="D66" s="352" t="str">
        <f>B66</f>
        <v>jul</v>
      </c>
      <c r="E66" s="354"/>
      <c r="F66" s="131" t="str">
        <f>F5</f>
        <v>2022 /2021</v>
      </c>
      <c r="H66" s="355" t="str">
        <f>B66</f>
        <v>jul</v>
      </c>
      <c r="I66" s="354"/>
      <c r="J66" s="352" t="str">
        <f>B66</f>
        <v>jul</v>
      </c>
      <c r="K66" s="353"/>
      <c r="L66" s="131" t="str">
        <f>F66</f>
        <v>2022 /2021</v>
      </c>
      <c r="N66" s="355" t="str">
        <f>B66</f>
        <v>jul</v>
      </c>
      <c r="O66" s="353"/>
      <c r="P66" s="131" t="str">
        <f>L66</f>
        <v>2022 /2021</v>
      </c>
    </row>
    <row r="67" spans="1:16" ht="19.5" customHeight="1" thickBot="1" x14ac:dyDescent="0.3">
      <c r="A67" s="363"/>
      <c r="B67" s="99">
        <f>B6</f>
        <v>2021</v>
      </c>
      <c r="C67" s="134">
        <f>C6</f>
        <v>2022</v>
      </c>
      <c r="D67" s="99">
        <f>B67</f>
        <v>2021</v>
      </c>
      <c r="E67" s="134">
        <f>C67</f>
        <v>2022</v>
      </c>
      <c r="F67" s="132" t="str">
        <f>F38</f>
        <v>HL</v>
      </c>
      <c r="H67" s="25">
        <f>B67</f>
        <v>2021</v>
      </c>
      <c r="I67" s="134">
        <f>C67</f>
        <v>2022</v>
      </c>
      <c r="J67" s="99">
        <f>B67</f>
        <v>2021</v>
      </c>
      <c r="K67" s="134">
        <f>C67</f>
        <v>2022</v>
      </c>
      <c r="L67" s="260">
        <f>L38</f>
        <v>1000</v>
      </c>
      <c r="N67" s="25">
        <f>B67</f>
        <v>2021</v>
      </c>
      <c r="O67" s="134">
        <f>C67</f>
        <v>2022</v>
      </c>
      <c r="P67" s="132"/>
    </row>
    <row r="68" spans="1:16" ht="20.100000000000001" customHeight="1" x14ac:dyDescent="0.25">
      <c r="A68" s="38" t="s">
        <v>165</v>
      </c>
      <c r="B68" s="39">
        <v>24287.030000000002</v>
      </c>
      <c r="C68" s="147">
        <v>22530.570000000003</v>
      </c>
      <c r="D68" s="247">
        <f>B68/$B$96</f>
        <v>0.1463464559309228</v>
      </c>
      <c r="E68" s="246">
        <f>C68/$C$96</f>
        <v>0.13555462821609213</v>
      </c>
      <c r="F68" s="52">
        <f>(C68-B68)/B68</f>
        <v>-7.2320905438005345E-2</v>
      </c>
      <c r="H68" s="19">
        <v>10407.024999999998</v>
      </c>
      <c r="I68" s="147">
        <v>10251.303000000002</v>
      </c>
      <c r="J68" s="245">
        <f>H68/$H$96</f>
        <v>0.21817229788272957</v>
      </c>
      <c r="K68" s="246">
        <f>I68/$I$96</f>
        <v>0.21202487387157645</v>
      </c>
      <c r="L68" s="52">
        <f t="shared" ref="L68:L70" si="34">(I68-H68)/H68</f>
        <v>-1.496316190265673E-2</v>
      </c>
      <c r="N68" s="40">
        <f t="shared" ref="N68:O83" si="35">(H68/B68)*10</f>
        <v>4.2850134413306185</v>
      </c>
      <c r="O68" s="143">
        <f t="shared" si="35"/>
        <v>4.5499527974658429</v>
      </c>
      <c r="P68" s="52">
        <f t="shared" ref="P68:P69" si="36">(O68-N68)/N68</f>
        <v>6.1829294064700356E-2</v>
      </c>
    </row>
    <row r="69" spans="1:16" ht="20.100000000000001" customHeight="1" x14ac:dyDescent="0.25">
      <c r="A69" s="38" t="s">
        <v>168</v>
      </c>
      <c r="B69" s="19">
        <v>31434.639999999999</v>
      </c>
      <c r="C69" s="140">
        <v>25977.86</v>
      </c>
      <c r="D69" s="247">
        <f t="shared" ref="D69:D95" si="37">B69/$B$96</f>
        <v>0.18941583871986087</v>
      </c>
      <c r="E69" s="215">
        <f t="shared" ref="E69:E95" si="38">C69/$C$96</f>
        <v>0.15629516493145496</v>
      </c>
      <c r="F69" s="52">
        <f>(C69-B69)/B69</f>
        <v>-0.17359129928002989</v>
      </c>
      <c r="H69" s="19">
        <v>8583.8199999999979</v>
      </c>
      <c r="I69" s="140">
        <v>7054.7650000000003</v>
      </c>
      <c r="J69" s="214">
        <f t="shared" ref="J69:J95" si="39">H69/$H$96</f>
        <v>0.17995072885975882</v>
      </c>
      <c r="K69" s="215">
        <f t="shared" ref="K69:K95" si="40">I69/$I$96</f>
        <v>0.14591175963861491</v>
      </c>
      <c r="L69" s="52">
        <f t="shared" si="34"/>
        <v>-0.17813223017258026</v>
      </c>
      <c r="N69" s="40">
        <f t="shared" si="35"/>
        <v>2.7306881834816616</v>
      </c>
      <c r="O69" s="143">
        <f t="shared" si="35"/>
        <v>2.7156836629345142</v>
      </c>
      <c r="P69" s="52">
        <f t="shared" si="36"/>
        <v>-5.4947762391590431E-3</v>
      </c>
    </row>
    <row r="70" spans="1:16" ht="20.100000000000001" customHeight="1" x14ac:dyDescent="0.25">
      <c r="A70" s="38" t="s">
        <v>167</v>
      </c>
      <c r="B70" s="19">
        <v>30699.129999999994</v>
      </c>
      <c r="C70" s="140">
        <v>21022.79</v>
      </c>
      <c r="D70" s="247">
        <f t="shared" si="37"/>
        <v>0.18498387310686687</v>
      </c>
      <c r="E70" s="215">
        <f t="shared" si="38"/>
        <v>0.12648310639788427</v>
      </c>
      <c r="F70" s="52">
        <f>(C70-B70)/B70</f>
        <v>-0.31519916036708517</v>
      </c>
      <c r="H70" s="19">
        <v>9871.8039999999983</v>
      </c>
      <c r="I70" s="140">
        <v>6812.7499999999991</v>
      </c>
      <c r="J70" s="214">
        <f t="shared" si="39"/>
        <v>0.20695195437004535</v>
      </c>
      <c r="K70" s="215">
        <f t="shared" si="40"/>
        <v>0.14090623011226788</v>
      </c>
      <c r="L70" s="52">
        <f t="shared" si="34"/>
        <v>-0.30987791086613953</v>
      </c>
      <c r="N70" s="40">
        <f t="shared" ref="N70" si="41">(H70/B70)*10</f>
        <v>3.2156624633988002</v>
      </c>
      <c r="O70" s="143">
        <f t="shared" ref="O70" si="42">(I70/C70)*10</f>
        <v>3.2406497900611662</v>
      </c>
      <c r="P70" s="52">
        <f t="shared" ref="P70" si="43">(O70-N70)/N70</f>
        <v>7.7705066830787697E-3</v>
      </c>
    </row>
    <row r="71" spans="1:16" ht="20.100000000000001" customHeight="1" x14ac:dyDescent="0.25">
      <c r="A71" s="38" t="s">
        <v>169</v>
      </c>
      <c r="B71" s="19">
        <v>9388.19</v>
      </c>
      <c r="C71" s="140">
        <v>10981.050000000001</v>
      </c>
      <c r="D71" s="247">
        <f t="shared" si="37"/>
        <v>5.6570454852080718E-2</v>
      </c>
      <c r="E71" s="215">
        <f t="shared" si="38"/>
        <v>6.6067221121006631E-2</v>
      </c>
      <c r="F71" s="52">
        <f t="shared" ref="F71:F96" si="44">(C71-B71)/B71</f>
        <v>0.16966635741287731</v>
      </c>
      <c r="H71" s="19">
        <v>4077.8520000000008</v>
      </c>
      <c r="I71" s="140">
        <v>4898.1789999999992</v>
      </c>
      <c r="J71" s="214">
        <f t="shared" si="39"/>
        <v>8.5487864328728416E-2</v>
      </c>
      <c r="K71" s="215">
        <f t="shared" si="40"/>
        <v>0.10130768592786733</v>
      </c>
      <c r="L71" s="52">
        <f t="shared" ref="L71:L96" si="45">(I71-H71)/H71</f>
        <v>0.2011664474335994</v>
      </c>
      <c r="N71" s="40">
        <f t="shared" ref="N71" si="46">(H71/B71)*10</f>
        <v>4.3435976476828877</v>
      </c>
      <c r="O71" s="143">
        <f t="shared" si="35"/>
        <v>4.4605743530900952</v>
      </c>
      <c r="P71" s="52">
        <f t="shared" ref="P71:P96" si="47">(O71-N71)/N71</f>
        <v>2.6930833584369693E-2</v>
      </c>
    </row>
    <row r="72" spans="1:16" ht="20.100000000000001" customHeight="1" x14ac:dyDescent="0.25">
      <c r="A72" s="38" t="s">
        <v>173</v>
      </c>
      <c r="B72" s="19">
        <v>14186.960000000001</v>
      </c>
      <c r="C72" s="140">
        <v>25873.270000000004</v>
      </c>
      <c r="D72" s="247">
        <f t="shared" si="37"/>
        <v>8.5486422853422769E-2</v>
      </c>
      <c r="E72" s="215">
        <f t="shared" si="38"/>
        <v>0.15566590173193889</v>
      </c>
      <c r="F72" s="52">
        <f t="shared" si="44"/>
        <v>0.82373602237547738</v>
      </c>
      <c r="H72" s="19">
        <v>1463.0599999999997</v>
      </c>
      <c r="I72" s="140">
        <v>3333.8809999999999</v>
      </c>
      <c r="J72" s="214">
        <f t="shared" si="39"/>
        <v>3.0671509114305606E-2</v>
      </c>
      <c r="K72" s="215">
        <f t="shared" si="40"/>
        <v>6.8953741639267221E-2</v>
      </c>
      <c r="L72" s="52">
        <f t="shared" si="45"/>
        <v>1.2787042226566241</v>
      </c>
      <c r="N72" s="40">
        <f t="shared" si="35"/>
        <v>1.0312709699611471</v>
      </c>
      <c r="O72" s="143">
        <f t="shared" si="35"/>
        <v>1.288542576952971</v>
      </c>
      <c r="P72" s="52">
        <f t="shared" si="47"/>
        <v>0.24947042483074705</v>
      </c>
    </row>
    <row r="73" spans="1:16" ht="20.100000000000001" customHeight="1" x14ac:dyDescent="0.25">
      <c r="A73" s="38" t="s">
        <v>174</v>
      </c>
      <c r="B73" s="19">
        <v>10240.740000000002</v>
      </c>
      <c r="C73" s="140">
        <v>7731.1199999999972</v>
      </c>
      <c r="D73" s="247">
        <f t="shared" si="37"/>
        <v>6.1707668871411547E-2</v>
      </c>
      <c r="E73" s="215">
        <f t="shared" si="38"/>
        <v>4.6514096061217876E-2</v>
      </c>
      <c r="F73" s="52">
        <f t="shared" si="44"/>
        <v>-0.24506236853977389</v>
      </c>
      <c r="H73" s="19">
        <v>3246.5359999999996</v>
      </c>
      <c r="I73" s="140">
        <v>2502.7130000000002</v>
      </c>
      <c r="J73" s="214">
        <f t="shared" si="39"/>
        <v>6.8060201573360818E-2</v>
      </c>
      <c r="K73" s="215">
        <f t="shared" si="40"/>
        <v>5.1762923031516549E-2</v>
      </c>
      <c r="L73" s="52">
        <f t="shared" si="45"/>
        <v>-0.22911281439663675</v>
      </c>
      <c r="N73" s="40">
        <f t="shared" si="35"/>
        <v>3.1702162148438484</v>
      </c>
      <c r="O73" s="143">
        <f t="shared" si="35"/>
        <v>3.2371933173977396</v>
      </c>
      <c r="P73" s="52">
        <f t="shared" si="47"/>
        <v>2.1126982519452615E-2</v>
      </c>
    </row>
    <row r="74" spans="1:16" ht="20.100000000000001" customHeight="1" x14ac:dyDescent="0.25">
      <c r="A74" s="38" t="s">
        <v>182</v>
      </c>
      <c r="B74" s="19">
        <v>125.32000000000002</v>
      </c>
      <c r="C74" s="140">
        <v>665.15000000000009</v>
      </c>
      <c r="D74" s="247">
        <f t="shared" si="37"/>
        <v>7.5514123617680898E-4</v>
      </c>
      <c r="E74" s="215">
        <f t="shared" si="38"/>
        <v>4.0018588503501545E-3</v>
      </c>
      <c r="F74" s="52">
        <f t="shared" si="44"/>
        <v>4.3076125119693582</v>
      </c>
      <c r="H74" s="19">
        <v>296.85000000000002</v>
      </c>
      <c r="I74" s="140">
        <v>1566.3069999999998</v>
      </c>
      <c r="J74" s="214">
        <f t="shared" si="39"/>
        <v>6.2231470210255373E-3</v>
      </c>
      <c r="K74" s="215">
        <f t="shared" si="40"/>
        <v>3.2395495881759342E-2</v>
      </c>
      <c r="L74" s="52">
        <f t="shared" si="45"/>
        <v>4.2764258042782544</v>
      </c>
      <c r="N74" s="40">
        <f t="shared" si="35"/>
        <v>23.687360357484835</v>
      </c>
      <c r="O74" s="143">
        <f t="shared" si="35"/>
        <v>23.548177102909111</v>
      </c>
      <c r="P74" s="52">
        <f t="shared" si="47"/>
        <v>-5.8758448588275688E-3</v>
      </c>
    </row>
    <row r="75" spans="1:16" ht="20.100000000000001" customHeight="1" x14ac:dyDescent="0.25">
      <c r="A75" s="38" t="s">
        <v>179</v>
      </c>
      <c r="B75" s="19">
        <v>6069.7699999999995</v>
      </c>
      <c r="C75" s="140">
        <v>4774.28</v>
      </c>
      <c r="D75" s="247">
        <f t="shared" si="37"/>
        <v>3.6574637895857874E-2</v>
      </c>
      <c r="E75" s="215">
        <f t="shared" si="38"/>
        <v>2.8724339881304566E-2</v>
      </c>
      <c r="F75" s="52">
        <f t="shared" si="44"/>
        <v>-0.21343312843814508</v>
      </c>
      <c r="H75" s="19">
        <v>1521.4180000000001</v>
      </c>
      <c r="I75" s="140">
        <v>1399.9580000000001</v>
      </c>
      <c r="J75" s="214">
        <f t="shared" si="39"/>
        <v>3.189492300634876E-2</v>
      </c>
      <c r="K75" s="215">
        <f t="shared" si="40"/>
        <v>2.8954945373822663E-2</v>
      </c>
      <c r="L75" s="52">
        <f t="shared" si="45"/>
        <v>-7.9833418560842598E-2</v>
      </c>
      <c r="N75" s="40">
        <f t="shared" si="35"/>
        <v>2.5065496715691045</v>
      </c>
      <c r="O75" s="143">
        <f t="shared" si="35"/>
        <v>2.9322913612104866</v>
      </c>
      <c r="P75" s="52">
        <f t="shared" si="47"/>
        <v>0.16985168675108167</v>
      </c>
    </row>
    <row r="76" spans="1:16" ht="20.100000000000001" customHeight="1" x14ac:dyDescent="0.25">
      <c r="A76" s="38" t="s">
        <v>188</v>
      </c>
      <c r="B76" s="19">
        <v>2947.04</v>
      </c>
      <c r="C76" s="140">
        <v>5242.3600000000006</v>
      </c>
      <c r="D76" s="247">
        <f t="shared" si="37"/>
        <v>1.7757990972410653E-2</v>
      </c>
      <c r="E76" s="215">
        <f t="shared" si="38"/>
        <v>3.1540531854050417E-2</v>
      </c>
      <c r="F76" s="52">
        <f t="shared" si="44"/>
        <v>0.77885607253379685</v>
      </c>
      <c r="H76" s="19">
        <v>681.75300000000004</v>
      </c>
      <c r="I76" s="140">
        <v>1078.7540000000001</v>
      </c>
      <c r="J76" s="214">
        <f t="shared" si="39"/>
        <v>1.4292232275645016E-2</v>
      </c>
      <c r="K76" s="215">
        <f t="shared" si="40"/>
        <v>2.2311571591285377E-2</v>
      </c>
      <c r="L76" s="52">
        <f t="shared" si="45"/>
        <v>0.58232380348894697</v>
      </c>
      <c r="N76" s="40">
        <f t="shared" si="35"/>
        <v>2.3133483088115532</v>
      </c>
      <c r="O76" s="143">
        <f t="shared" si="35"/>
        <v>2.0577640604613192</v>
      </c>
      <c r="P76" s="52">
        <f t="shared" si="47"/>
        <v>-0.11048238926093081</v>
      </c>
    </row>
    <row r="77" spans="1:16" ht="20.100000000000001" customHeight="1" x14ac:dyDescent="0.25">
      <c r="A77" s="38" t="s">
        <v>189</v>
      </c>
      <c r="B77" s="19">
        <v>2056.2200000000003</v>
      </c>
      <c r="C77" s="140">
        <v>2713.59</v>
      </c>
      <c r="D77" s="247">
        <f t="shared" si="37"/>
        <v>1.2390173257672185E-2</v>
      </c>
      <c r="E77" s="215">
        <f t="shared" si="38"/>
        <v>1.6326248451810382E-2</v>
      </c>
      <c r="F77" s="52">
        <f t="shared" si="44"/>
        <v>0.31969828131231087</v>
      </c>
      <c r="H77" s="19">
        <v>629.16</v>
      </c>
      <c r="I77" s="140">
        <v>718.13099999999997</v>
      </c>
      <c r="J77" s="214">
        <f t="shared" si="39"/>
        <v>1.3189675525512637E-2</v>
      </c>
      <c r="K77" s="215">
        <f t="shared" si="40"/>
        <v>1.4852905498771135E-2</v>
      </c>
      <c r="L77" s="52">
        <f t="shared" si="45"/>
        <v>0.14141235933625787</v>
      </c>
      <c r="N77" s="40">
        <f t="shared" si="35"/>
        <v>3.059789322154244</v>
      </c>
      <c r="O77" s="143">
        <f t="shared" si="35"/>
        <v>2.6464241097586587</v>
      </c>
      <c r="P77" s="52">
        <f t="shared" si="47"/>
        <v>-0.13509597193592257</v>
      </c>
    </row>
    <row r="78" spans="1:16" ht="20.100000000000001" customHeight="1" x14ac:dyDescent="0.25">
      <c r="A78" s="38" t="s">
        <v>184</v>
      </c>
      <c r="B78" s="19">
        <v>1208.28</v>
      </c>
      <c r="C78" s="140">
        <v>2121.5100000000002</v>
      </c>
      <c r="D78" s="247">
        <f t="shared" si="37"/>
        <v>7.2807377341822105E-3</v>
      </c>
      <c r="E78" s="215">
        <f t="shared" si="38"/>
        <v>1.276401348508811E-2</v>
      </c>
      <c r="F78" s="52">
        <f t="shared" si="44"/>
        <v>0.75580991160989197</v>
      </c>
      <c r="H78" s="19">
        <v>449.40600000000001</v>
      </c>
      <c r="I78" s="140">
        <v>705.08100000000002</v>
      </c>
      <c r="J78" s="214">
        <f t="shared" si="39"/>
        <v>9.4213225876065426E-3</v>
      </c>
      <c r="K78" s="215">
        <f t="shared" si="40"/>
        <v>1.4582995946392861E-2</v>
      </c>
      <c r="L78" s="52">
        <f t="shared" si="45"/>
        <v>0.56891763794875905</v>
      </c>
      <c r="N78" s="40">
        <f t="shared" si="35"/>
        <v>3.7193862349786477</v>
      </c>
      <c r="O78" s="143">
        <f t="shared" si="35"/>
        <v>3.3234865732426426</v>
      </c>
      <c r="P78" s="52">
        <f t="shared" si="47"/>
        <v>-0.10644220221411824</v>
      </c>
    </row>
    <row r="79" spans="1:16" ht="20.100000000000001" customHeight="1" x14ac:dyDescent="0.25">
      <c r="A79" s="38" t="s">
        <v>185</v>
      </c>
      <c r="B79" s="19">
        <v>3417.46</v>
      </c>
      <c r="C79" s="140">
        <v>2269.6899999999996</v>
      </c>
      <c r="D79" s="247">
        <f t="shared" si="37"/>
        <v>2.0592602688994554E-2</v>
      </c>
      <c r="E79" s="215">
        <f t="shared" si="38"/>
        <v>1.3655534862889934E-2</v>
      </c>
      <c r="F79" s="52">
        <f t="shared" si="44"/>
        <v>-0.33585469910401305</v>
      </c>
      <c r="H79" s="19">
        <v>1239.778</v>
      </c>
      <c r="I79" s="140">
        <v>697.53000000000009</v>
      </c>
      <c r="J79" s="214">
        <f t="shared" si="39"/>
        <v>2.5990637586097348E-2</v>
      </c>
      <c r="K79" s="215">
        <f t="shared" si="40"/>
        <v>1.4426820695051227E-2</v>
      </c>
      <c r="L79" s="52">
        <f t="shared" si="45"/>
        <v>-0.43737507844146284</v>
      </c>
      <c r="N79" s="40">
        <f t="shared" si="35"/>
        <v>3.6277761846517587</v>
      </c>
      <c r="O79" s="143">
        <f t="shared" si="35"/>
        <v>3.0732390767021056</v>
      </c>
      <c r="P79" s="52">
        <f t="shared" si="47"/>
        <v>-0.15285868800169236</v>
      </c>
    </row>
    <row r="80" spans="1:16" ht="20.100000000000001" customHeight="1" x14ac:dyDescent="0.25">
      <c r="A80" s="38" t="s">
        <v>202</v>
      </c>
      <c r="B80" s="19">
        <v>623.93000000000006</v>
      </c>
      <c r="C80" s="140">
        <v>2727</v>
      </c>
      <c r="D80" s="247">
        <f t="shared" si="37"/>
        <v>3.7596175509718834E-3</v>
      </c>
      <c r="E80" s="215">
        <f t="shared" si="38"/>
        <v>1.6406929391723477E-2</v>
      </c>
      <c r="F80" s="52">
        <f t="shared" si="44"/>
        <v>3.3706826086259669</v>
      </c>
      <c r="H80" s="19">
        <v>133.69299999999998</v>
      </c>
      <c r="I80" s="140">
        <v>564.25</v>
      </c>
      <c r="J80" s="214">
        <f t="shared" si="39"/>
        <v>2.8027326753645508E-3</v>
      </c>
      <c r="K80" s="215">
        <f t="shared" si="40"/>
        <v>1.1670227197658384E-2</v>
      </c>
      <c r="L80" s="52">
        <f t="shared" si="45"/>
        <v>3.2204902276110197</v>
      </c>
      <c r="N80" s="40">
        <f t="shared" si="35"/>
        <v>2.1427563989550107</v>
      </c>
      <c r="O80" s="143">
        <f t="shared" si="35"/>
        <v>2.069123579024569</v>
      </c>
      <c r="P80" s="52">
        <f t="shared" si="47"/>
        <v>-3.4363598198260556E-2</v>
      </c>
    </row>
    <row r="81" spans="1:16" ht="20.100000000000001" customHeight="1" x14ac:dyDescent="0.25">
      <c r="A81" s="38" t="s">
        <v>186</v>
      </c>
      <c r="B81" s="19">
        <v>9430.5</v>
      </c>
      <c r="C81" s="140">
        <v>7360.56</v>
      </c>
      <c r="D81" s="247">
        <f t="shared" si="37"/>
        <v>5.6825402391999652E-2</v>
      </c>
      <c r="E81" s="215">
        <f t="shared" si="38"/>
        <v>4.4284630804379964E-2</v>
      </c>
      <c r="F81" s="52">
        <f t="shared" si="44"/>
        <v>-0.21949419436933351</v>
      </c>
      <c r="H81" s="19">
        <v>709.98300000000006</v>
      </c>
      <c r="I81" s="140">
        <v>556.32500000000005</v>
      </c>
      <c r="J81" s="214">
        <f t="shared" si="39"/>
        <v>1.4884044438028547E-2</v>
      </c>
      <c r="K81" s="215">
        <f t="shared" si="40"/>
        <v>1.1506316607421005E-2</v>
      </c>
      <c r="L81" s="52">
        <f>(I81-H81)/H81</f>
        <v>-0.21642490031451458</v>
      </c>
      <c r="N81" s="40">
        <f t="shared" si="35"/>
        <v>0.75285827898838875</v>
      </c>
      <c r="O81" s="143">
        <f t="shared" si="35"/>
        <v>0.75581885073961774</v>
      </c>
      <c r="P81" s="52">
        <f>(O81-N81)/N81</f>
        <v>3.9324423119940898E-3</v>
      </c>
    </row>
    <row r="82" spans="1:16" ht="20.100000000000001" customHeight="1" x14ac:dyDescent="0.25">
      <c r="A82" s="38" t="s">
        <v>208</v>
      </c>
      <c r="B82" s="19">
        <v>565.57999999999993</v>
      </c>
      <c r="C82" s="140">
        <v>1568.71</v>
      </c>
      <c r="D82" s="247">
        <f t="shared" si="37"/>
        <v>3.4080177174982407E-3</v>
      </c>
      <c r="E82" s="215">
        <f t="shared" si="38"/>
        <v>9.4381056861351422E-3</v>
      </c>
      <c r="F82" s="52">
        <f>(C82-B82)/B82</f>
        <v>1.773630609286043</v>
      </c>
      <c r="H82" s="19">
        <v>130.459</v>
      </c>
      <c r="I82" s="140">
        <v>404.60699999999997</v>
      </c>
      <c r="J82" s="214">
        <f t="shared" si="39"/>
        <v>2.734935277803505E-3</v>
      </c>
      <c r="K82" s="215">
        <f t="shared" si="40"/>
        <v>8.3683750390127886E-3</v>
      </c>
      <c r="L82" s="52">
        <f>(I82-H82)/H82</f>
        <v>2.1014111713258568</v>
      </c>
      <c r="N82" s="40">
        <f t="shared" si="35"/>
        <v>2.3066409703313417</v>
      </c>
      <c r="O82" s="143">
        <f t="shared" si="35"/>
        <v>2.5792338928163905</v>
      </c>
      <c r="P82" s="52">
        <f>(O82-N82)/N82</f>
        <v>0.11817743896480414</v>
      </c>
    </row>
    <row r="83" spans="1:16" ht="20.100000000000001" customHeight="1" x14ac:dyDescent="0.25">
      <c r="A83" s="38" t="s">
        <v>205</v>
      </c>
      <c r="B83" s="19">
        <v>338.30999999999989</v>
      </c>
      <c r="C83" s="140">
        <v>646.5100000000001</v>
      </c>
      <c r="D83" s="247">
        <f t="shared" si="37"/>
        <v>2.038555949656688E-3</v>
      </c>
      <c r="E83" s="215">
        <f t="shared" si="38"/>
        <v>3.8897117422233758E-3</v>
      </c>
      <c r="F83" s="52">
        <f>(C83-B83)/B83</f>
        <v>0.91099878809376111</v>
      </c>
      <c r="H83" s="19">
        <v>156.83500000000001</v>
      </c>
      <c r="I83" s="140">
        <v>390.59999999999997</v>
      </c>
      <c r="J83" s="214">
        <f t="shared" si="39"/>
        <v>3.2878802864832074E-3</v>
      </c>
      <c r="K83" s="215">
        <f t="shared" si="40"/>
        <v>8.0786721194601053E-3</v>
      </c>
      <c r="L83" s="52">
        <f>(I83-H83)/H83</f>
        <v>1.4905155099308187</v>
      </c>
      <c r="N83" s="40">
        <f t="shared" si="35"/>
        <v>4.63583695427271</v>
      </c>
      <c r="O83" s="143">
        <f t="shared" si="35"/>
        <v>6.0416698890968412</v>
      </c>
      <c r="P83" s="52">
        <f>(O83-N83)/N83</f>
        <v>0.30325331729547084</v>
      </c>
    </row>
    <row r="84" spans="1:16" ht="20.100000000000001" customHeight="1" x14ac:dyDescent="0.25">
      <c r="A84" s="38" t="s">
        <v>187</v>
      </c>
      <c r="B84" s="19">
        <v>603.94000000000005</v>
      </c>
      <c r="C84" s="140">
        <v>731</v>
      </c>
      <c r="D84" s="247">
        <f t="shared" si="37"/>
        <v>3.6391637262737152E-3</v>
      </c>
      <c r="E84" s="215">
        <f t="shared" si="38"/>
        <v>4.3980437790061833E-3</v>
      </c>
      <c r="F84" s="52">
        <f>(C84-B84)/B84</f>
        <v>0.21038513759644986</v>
      </c>
      <c r="H84" s="19">
        <v>353.84099999999995</v>
      </c>
      <c r="I84" s="140">
        <v>357.58199999999999</v>
      </c>
      <c r="J84" s="214">
        <f t="shared" si="39"/>
        <v>7.4179032004941777E-3</v>
      </c>
      <c r="K84" s="215">
        <f t="shared" si="40"/>
        <v>7.3957699278565893E-3</v>
      </c>
      <c r="L84" s="52">
        <f>(I84-H84)/H84</f>
        <v>1.057254529576856E-2</v>
      </c>
      <c r="N84" s="40">
        <f t="shared" ref="N84:N85" si="48">(H84/B84)*10</f>
        <v>5.8588767096069123</v>
      </c>
      <c r="O84" s="143">
        <f t="shared" ref="O84:O85" si="49">(I84/C84)*10</f>
        <v>4.8916826265389872</v>
      </c>
      <c r="P84" s="52">
        <f t="shared" ref="P84:P85" si="50">(O84-N84)/N84</f>
        <v>-0.16508182899326052</v>
      </c>
    </row>
    <row r="85" spans="1:16" ht="20.100000000000001" customHeight="1" x14ac:dyDescent="0.25">
      <c r="A85" s="38" t="s">
        <v>209</v>
      </c>
      <c r="B85" s="19">
        <v>359.68</v>
      </c>
      <c r="C85" s="140">
        <v>535.68999999999994</v>
      </c>
      <c r="D85" s="247">
        <f t="shared" si="37"/>
        <v>2.1673252459948503E-3</v>
      </c>
      <c r="E85" s="215">
        <f t="shared" si="38"/>
        <v>3.2229658987357346E-3</v>
      </c>
      <c r="F85" s="52">
        <f t="shared" si="44"/>
        <v>0.4893516459074731</v>
      </c>
      <c r="H85" s="19">
        <v>148.47400000000002</v>
      </c>
      <c r="I85" s="140">
        <v>306.69400000000002</v>
      </c>
      <c r="J85" s="214">
        <f t="shared" si="39"/>
        <v>3.112600743809148E-3</v>
      </c>
      <c r="K85" s="215">
        <f t="shared" si="40"/>
        <v>6.3432674526515565E-3</v>
      </c>
      <c r="L85" s="52">
        <f t="shared" si="45"/>
        <v>1.065641122351388</v>
      </c>
      <c r="N85" s="40">
        <f t="shared" si="48"/>
        <v>4.12794706405694</v>
      </c>
      <c r="O85" s="143">
        <f t="shared" si="49"/>
        <v>5.7252142097108418</v>
      </c>
      <c r="P85" s="52">
        <f t="shared" si="50"/>
        <v>0.38693983252878977</v>
      </c>
    </row>
    <row r="86" spans="1:16" ht="20.100000000000001" customHeight="1" x14ac:dyDescent="0.25">
      <c r="A86" s="38" t="s">
        <v>215</v>
      </c>
      <c r="B86" s="19">
        <v>444.16</v>
      </c>
      <c r="C86" s="140">
        <v>459.67000000000007</v>
      </c>
      <c r="D86" s="247">
        <f t="shared" si="37"/>
        <v>2.6763767272605446E-3</v>
      </c>
      <c r="E86" s="215">
        <f t="shared" si="38"/>
        <v>2.7655934116221238E-3</v>
      </c>
      <c r="F86" s="52">
        <f t="shared" si="44"/>
        <v>3.4919848703170137E-2</v>
      </c>
      <c r="H86" s="19">
        <v>277.53099999999995</v>
      </c>
      <c r="I86" s="140">
        <v>288.88599999999997</v>
      </c>
      <c r="J86" s="214">
        <f t="shared" si="39"/>
        <v>5.8181445709693039E-3</v>
      </c>
      <c r="K86" s="215">
        <f t="shared" si="40"/>
        <v>5.9749494979578904E-3</v>
      </c>
      <c r="L86" s="52">
        <f t="shared" si="45"/>
        <v>4.0914348307036046E-2</v>
      </c>
      <c r="N86" s="40">
        <f t="shared" ref="N86:O96" si="51">(H86/B86)*10</f>
        <v>6.2484465057636873</v>
      </c>
      <c r="O86" s="143">
        <f t="shared" si="51"/>
        <v>6.284638980137923</v>
      </c>
      <c r="P86" s="52">
        <f t="shared" si="47"/>
        <v>5.7922356126200386E-3</v>
      </c>
    </row>
    <row r="87" spans="1:16" ht="20.100000000000001" customHeight="1" x14ac:dyDescent="0.25">
      <c r="A87" s="38" t="s">
        <v>204</v>
      </c>
      <c r="B87" s="19">
        <v>718.54000000000019</v>
      </c>
      <c r="C87" s="140">
        <v>945.68999999999994</v>
      </c>
      <c r="D87" s="247">
        <f t="shared" si="37"/>
        <v>4.329709414638401E-3</v>
      </c>
      <c r="E87" s="215">
        <f t="shared" si="38"/>
        <v>5.6897209594642369E-3</v>
      </c>
      <c r="F87" s="52">
        <f t="shared" si="44"/>
        <v>0.31612714671416997</v>
      </c>
      <c r="H87" s="19">
        <v>207.85599999999997</v>
      </c>
      <c r="I87" s="140">
        <v>283.11</v>
      </c>
      <c r="J87" s="214">
        <f t="shared" si="39"/>
        <v>4.3574817153521428E-3</v>
      </c>
      <c r="K87" s="215">
        <f t="shared" si="40"/>
        <v>5.8554860822845646E-3</v>
      </c>
      <c r="L87" s="52">
        <f t="shared" si="45"/>
        <v>0.36204872604110566</v>
      </c>
      <c r="N87" s="40">
        <f t="shared" ref="N87:N91" si="52">(H87/B87)*10</f>
        <v>2.8927547526929591</v>
      </c>
      <c r="O87" s="143">
        <f t="shared" ref="O87:O91" si="53">(I87/C87)*10</f>
        <v>2.9936871490657619</v>
      </c>
      <c r="P87" s="52">
        <f t="shared" ref="P87:P91" si="54">(O87-N87)/N87</f>
        <v>3.4891446044239174E-2</v>
      </c>
    </row>
    <row r="88" spans="1:16" ht="20.100000000000001" customHeight="1" x14ac:dyDescent="0.25">
      <c r="A88" s="38" t="s">
        <v>207</v>
      </c>
      <c r="B88" s="19">
        <v>3273.8099999999995</v>
      </c>
      <c r="C88" s="140">
        <v>5249.36</v>
      </c>
      <c r="D88" s="247">
        <f t="shared" si="37"/>
        <v>1.9727010296903914E-2</v>
      </c>
      <c r="E88" s="215">
        <f t="shared" si="38"/>
        <v>3.1582647184355536E-2</v>
      </c>
      <c r="F88" s="52">
        <f t="shared" si="44"/>
        <v>0.60344063949954352</v>
      </c>
      <c r="H88" s="19">
        <v>172.76099999999997</v>
      </c>
      <c r="I88" s="140">
        <v>277.93100000000004</v>
      </c>
      <c r="J88" s="214">
        <f t="shared" si="39"/>
        <v>3.6217520717513642E-3</v>
      </c>
      <c r="K88" s="215">
        <f t="shared" si="40"/>
        <v>5.7483702530303823E-3</v>
      </c>
      <c r="L88" s="52">
        <f t="shared" ref="L88:L89" si="55">(I88-H88)/H88</f>
        <v>0.60876007895300499</v>
      </c>
      <c r="N88" s="40">
        <f t="shared" ref="N88:N89" si="56">(H88/B88)*10</f>
        <v>0.52770625051545439</v>
      </c>
      <c r="O88" s="143">
        <f t="shared" ref="O88:O89" si="57">(I88/C88)*10</f>
        <v>0.52945692427267332</v>
      </c>
      <c r="P88" s="52">
        <f t="shared" ref="P88:P89" si="58">(O88-N88)/N88</f>
        <v>3.3175156737463439E-3</v>
      </c>
    </row>
    <row r="89" spans="1:16" ht="20.100000000000001" customHeight="1" x14ac:dyDescent="0.25">
      <c r="A89" s="38" t="s">
        <v>206</v>
      </c>
      <c r="B89" s="19">
        <v>135.64000000000001</v>
      </c>
      <c r="C89" s="140">
        <v>192.06</v>
      </c>
      <c r="D89" s="247">
        <f t="shared" si="37"/>
        <v>8.1732650235415236E-4</v>
      </c>
      <c r="E89" s="215">
        <f t="shared" si="38"/>
        <v>1.1555243340573564E-3</v>
      </c>
      <c r="F89" s="52">
        <f t="shared" si="44"/>
        <v>0.41595399587142423</v>
      </c>
      <c r="H89" s="19">
        <v>107.654</v>
      </c>
      <c r="I89" s="140">
        <v>264.81399999999996</v>
      </c>
      <c r="J89" s="214">
        <f t="shared" si="39"/>
        <v>2.2568525160905611E-3</v>
      </c>
      <c r="K89" s="215">
        <f t="shared" si="40"/>
        <v>5.4770749581226534E-3</v>
      </c>
      <c r="L89" s="52">
        <f t="shared" si="55"/>
        <v>1.4598621509651288</v>
      </c>
      <c r="N89" s="40">
        <f t="shared" si="56"/>
        <v>7.936744323208492</v>
      </c>
      <c r="O89" s="143">
        <f t="shared" si="57"/>
        <v>13.78808705612829</v>
      </c>
      <c r="P89" s="52">
        <f t="shared" si="58"/>
        <v>0.73724722564256007</v>
      </c>
    </row>
    <row r="90" spans="1:16" ht="20.100000000000001" customHeight="1" x14ac:dyDescent="0.25">
      <c r="A90" s="38" t="s">
        <v>216</v>
      </c>
      <c r="B90" s="19">
        <v>0.03</v>
      </c>
      <c r="C90" s="140">
        <v>359.32999999999993</v>
      </c>
      <c r="D90" s="247">
        <f t="shared" si="37"/>
        <v>1.8077112260855624E-7</v>
      </c>
      <c r="E90" s="215">
        <f t="shared" si="38"/>
        <v>2.1619002340770061E-3</v>
      </c>
      <c r="F90" s="52">
        <f t="shared" si="44"/>
        <v>11976.666666666666</v>
      </c>
      <c r="H90" s="19">
        <v>0.06</v>
      </c>
      <c r="I90" s="140">
        <v>242.083</v>
      </c>
      <c r="J90" s="214">
        <f t="shared" si="39"/>
        <v>1.257836689444272E-6</v>
      </c>
      <c r="K90" s="215">
        <f t="shared" si="40"/>
        <v>5.006935951600771E-3</v>
      </c>
      <c r="L90" s="52">
        <f t="shared" si="45"/>
        <v>4033.7166666666667</v>
      </c>
      <c r="N90" s="40">
        <f t="shared" si="52"/>
        <v>20</v>
      </c>
      <c r="O90" s="143">
        <f t="shared" si="53"/>
        <v>6.7370662065510825</v>
      </c>
      <c r="P90" s="52">
        <f t="shared" si="54"/>
        <v>-0.66314668967244583</v>
      </c>
    </row>
    <row r="91" spans="1:16" ht="20.100000000000001" customHeight="1" x14ac:dyDescent="0.25">
      <c r="A91" s="38" t="s">
        <v>211</v>
      </c>
      <c r="B91" s="19">
        <v>1778.9599999999998</v>
      </c>
      <c r="C91" s="140">
        <v>1027.05</v>
      </c>
      <c r="D91" s="247">
        <f t="shared" si="37"/>
        <v>1.0719486542523905E-2</v>
      </c>
      <c r="E91" s="215">
        <f t="shared" si="38"/>
        <v>6.1792214271248974E-3</v>
      </c>
      <c r="F91" s="52">
        <f t="shared" si="44"/>
        <v>-0.42266830058011418</v>
      </c>
      <c r="H91" s="19">
        <v>429.32400000000007</v>
      </c>
      <c r="I91" s="140">
        <v>219.18899999999999</v>
      </c>
      <c r="J91" s="214">
        <f t="shared" si="39"/>
        <v>9.0003246476495456E-3</v>
      </c>
      <c r="K91" s="215">
        <f t="shared" si="40"/>
        <v>4.5334256610146985E-3</v>
      </c>
      <c r="L91" s="52">
        <f t="shared" si="45"/>
        <v>-0.48945551611370441</v>
      </c>
      <c r="N91" s="40">
        <f t="shared" si="52"/>
        <v>2.4133426271529439</v>
      </c>
      <c r="O91" s="143">
        <f t="shared" si="53"/>
        <v>2.134160946399883</v>
      </c>
      <c r="P91" s="52">
        <f t="shared" si="54"/>
        <v>-0.11568257138954849</v>
      </c>
    </row>
    <row r="92" spans="1:16" ht="20.100000000000001" customHeight="1" x14ac:dyDescent="0.25">
      <c r="A92" s="38" t="s">
        <v>201</v>
      </c>
      <c r="B92" s="19">
        <v>643.56999999999994</v>
      </c>
      <c r="C92" s="140">
        <v>951.54000000000008</v>
      </c>
      <c r="D92" s="247">
        <f t="shared" si="37"/>
        <v>3.8779623792396176E-3</v>
      </c>
      <c r="E92" s="215">
        <f t="shared" si="38"/>
        <v>5.7249173426478029E-3</v>
      </c>
      <c r="F92" s="52">
        <f t="shared" si="44"/>
        <v>0.47853380362664538</v>
      </c>
      <c r="H92" s="19">
        <v>332.20499999999987</v>
      </c>
      <c r="I92" s="140">
        <v>211.03700000000001</v>
      </c>
      <c r="J92" s="214">
        <f t="shared" si="39"/>
        <v>6.9643272902805715E-3</v>
      </c>
      <c r="K92" s="215">
        <f t="shared" si="40"/>
        <v>4.3648200923566373E-3</v>
      </c>
      <c r="L92" s="52">
        <f t="shared" si="45"/>
        <v>-0.36473864029740644</v>
      </c>
      <c r="N92" s="40">
        <f t="shared" ref="N92" si="59">(H92/B92)*10</f>
        <v>5.161909349410319</v>
      </c>
      <c r="O92" s="143">
        <f t="shared" ref="O92" si="60">(I92/C92)*10</f>
        <v>2.2178468587762992</v>
      </c>
      <c r="P92" s="52">
        <f t="shared" ref="P92" si="61">(O92-N92)/N92</f>
        <v>-0.57034370256237465</v>
      </c>
    </row>
    <row r="93" spans="1:16" ht="20.100000000000001" customHeight="1" x14ac:dyDescent="0.25">
      <c r="A93" s="38" t="s">
        <v>217</v>
      </c>
      <c r="B93" s="19">
        <v>98.44</v>
      </c>
      <c r="C93" s="140">
        <v>480.82000000000005</v>
      </c>
      <c r="D93" s="247">
        <f t="shared" si="37"/>
        <v>5.9317031031954248E-4</v>
      </c>
      <c r="E93" s="215">
        <f t="shared" si="38"/>
        <v>2.8928418739011669E-3</v>
      </c>
      <c r="F93" s="52">
        <f t="shared" si="44"/>
        <v>3.8843965867533528</v>
      </c>
      <c r="H93" s="19">
        <v>29.347999999999999</v>
      </c>
      <c r="I93" s="140">
        <v>199.553</v>
      </c>
      <c r="J93" s="214">
        <f t="shared" si="39"/>
        <v>6.1524985269684163E-4</v>
      </c>
      <c r="K93" s="215">
        <f t="shared" si="40"/>
        <v>4.1272996862637551E-3</v>
      </c>
      <c r="L93" s="52">
        <f t="shared" si="45"/>
        <v>5.7995434101131247</v>
      </c>
      <c r="N93" s="40">
        <f t="shared" ref="N93:N94" si="62">(H93/B93)*10</f>
        <v>2.9813084112149535</v>
      </c>
      <c r="O93" s="143">
        <f t="shared" ref="O93:O94" si="63">(I93/C93)*10</f>
        <v>4.1502641321076492</v>
      </c>
      <c r="P93" s="52">
        <f t="shared" ref="P93:P94" si="64">(O93-N93)/N93</f>
        <v>0.39209486562858442</v>
      </c>
    </row>
    <row r="94" spans="1:16" ht="20.100000000000001" customHeight="1" x14ac:dyDescent="0.25">
      <c r="A94" s="38" t="s">
        <v>218</v>
      </c>
      <c r="B94" s="19">
        <v>153.63</v>
      </c>
      <c r="C94" s="140">
        <v>573.95999999999992</v>
      </c>
      <c r="D94" s="247">
        <f t="shared" si="37"/>
        <v>9.257289188784164E-4</v>
      </c>
      <c r="E94" s="215">
        <f t="shared" si="38"/>
        <v>3.4532164259895876E-3</v>
      </c>
      <c r="F94" s="52">
        <f t="shared" si="44"/>
        <v>2.7359890646358127</v>
      </c>
      <c r="H94" s="19">
        <v>62.809000000000005</v>
      </c>
      <c r="I94" s="140">
        <v>194.77199999999999</v>
      </c>
      <c r="J94" s="214">
        <f t="shared" si="39"/>
        <v>1.3167244104550883E-3</v>
      </c>
      <c r="K94" s="215">
        <f t="shared" si="40"/>
        <v>4.0284155812890009E-3</v>
      </c>
      <c r="L94" s="52">
        <f t="shared" si="45"/>
        <v>2.1010205543791494</v>
      </c>
      <c r="N94" s="40">
        <f t="shared" si="62"/>
        <v>4.0883291023888564</v>
      </c>
      <c r="O94" s="143">
        <f t="shared" si="63"/>
        <v>3.3934768973447631</v>
      </c>
      <c r="P94" s="52">
        <f t="shared" si="64"/>
        <v>-0.16995994883046067</v>
      </c>
    </row>
    <row r="95" spans="1:16" ht="20.100000000000001" customHeight="1" thickBot="1" x14ac:dyDescent="0.3">
      <c r="A95" s="8" t="s">
        <v>17</v>
      </c>
      <c r="B95" s="19">
        <f>B96-SUM(B68:B94)</f>
        <v>10726.209999999992</v>
      </c>
      <c r="C95" s="140">
        <f>C96-SUM(C68:C94)</f>
        <v>10498.069999999978</v>
      </c>
      <c r="D95" s="247">
        <f t="shared" si="37"/>
        <v>6.4632967434504016E-2</v>
      </c>
      <c r="E95" s="215">
        <f t="shared" si="38"/>
        <v>6.3161383659468315E-2</v>
      </c>
      <c r="F95" s="52">
        <f t="shared" si="44"/>
        <v>-2.1269395247716961E-2</v>
      </c>
      <c r="H95" s="19">
        <f>H96-SUM(H68:H94)</f>
        <v>1979.6510000000126</v>
      </c>
      <c r="I95" s="140">
        <f>I96-SUM(I68:I94)</f>
        <v>2568.7450000000099</v>
      </c>
      <c r="J95" s="214">
        <f t="shared" si="39"/>
        <v>4.1501294334917643E-2</v>
      </c>
      <c r="K95" s="215">
        <f t="shared" si="40"/>
        <v>5.3128644683826505E-2</v>
      </c>
      <c r="L95" s="52">
        <f t="shared" si="45"/>
        <v>0.29757467351568212</v>
      </c>
      <c r="N95" s="40">
        <f t="shared" si="51"/>
        <v>1.8456202144093896</v>
      </c>
      <c r="O95" s="143">
        <f t="shared" si="51"/>
        <v>2.4468735681892149</v>
      </c>
      <c r="P95" s="52">
        <f t="shared" si="47"/>
        <v>0.32577306484055291</v>
      </c>
    </row>
    <row r="96" spans="1:16" s="1" customFormat="1" ht="26.25" customHeight="1" thickBot="1" x14ac:dyDescent="0.3">
      <c r="A96" s="12" t="s">
        <v>18</v>
      </c>
      <c r="B96" s="17">
        <v>165955.71</v>
      </c>
      <c r="C96" s="145">
        <v>166210.25999999995</v>
      </c>
      <c r="D96" s="243">
        <f>SUM(D68:D95)</f>
        <v>1</v>
      </c>
      <c r="E96" s="244">
        <f>SUM(E68:E95)</f>
        <v>1.0000000000000004</v>
      </c>
      <c r="F96" s="57">
        <f t="shared" si="44"/>
        <v>1.5338429753333541E-3</v>
      </c>
      <c r="H96" s="17">
        <v>47700.946000000004</v>
      </c>
      <c r="I96" s="145">
        <v>48349.53</v>
      </c>
      <c r="J96" s="271">
        <f>SUM(J68:J95)</f>
        <v>1.0000000000000002</v>
      </c>
      <c r="K96" s="243">
        <f>SUM(K68:K95)</f>
        <v>1.0000000000000004</v>
      </c>
      <c r="L96" s="57">
        <f t="shared" si="45"/>
        <v>1.3596879189775297E-2</v>
      </c>
      <c r="N96" s="37">
        <f t="shared" si="51"/>
        <v>2.874317852636707</v>
      </c>
      <c r="O96" s="150">
        <f t="shared" si="51"/>
        <v>2.9089377514962078</v>
      </c>
      <c r="P96" s="57">
        <f t="shared" si="47"/>
        <v>1.2044561748013639E-2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137</v>
      </c>
      <c r="B1" s="4"/>
    </row>
    <row r="3" spans="1:19" ht="15.75" thickBot="1" x14ac:dyDescent="0.3"/>
    <row r="4" spans="1:19" x14ac:dyDescent="0.25">
      <c r="A4" s="332" t="s">
        <v>16</v>
      </c>
      <c r="B4" s="346"/>
      <c r="C4" s="346"/>
      <c r="D4" s="346"/>
      <c r="E4" s="349" t="s">
        <v>1</v>
      </c>
      <c r="F4" s="350"/>
      <c r="G4" s="345" t="s">
        <v>104</v>
      </c>
      <c r="H4" s="345"/>
      <c r="I4" s="130" t="s">
        <v>0</v>
      </c>
      <c r="K4" s="351" t="s">
        <v>19</v>
      </c>
      <c r="L4" s="350"/>
      <c r="M4" s="345" t="s">
        <v>104</v>
      </c>
      <c r="N4" s="345"/>
      <c r="O4" s="130" t="s">
        <v>0</v>
      </c>
      <c r="Q4" s="357" t="s">
        <v>22</v>
      </c>
      <c r="R4" s="345"/>
      <c r="S4" s="130" t="s">
        <v>0</v>
      </c>
    </row>
    <row r="5" spans="1:19" x14ac:dyDescent="0.25">
      <c r="A5" s="347"/>
      <c r="B5" s="348"/>
      <c r="C5" s="348"/>
      <c r="D5" s="348"/>
      <c r="E5" s="352" t="s">
        <v>162</v>
      </c>
      <c r="F5" s="353"/>
      <c r="G5" s="354" t="str">
        <f>E5</f>
        <v>jan-jul</v>
      </c>
      <c r="H5" s="354"/>
      <c r="I5" s="131" t="s">
        <v>138</v>
      </c>
      <c r="K5" s="355" t="str">
        <f>E5</f>
        <v>jan-jul</v>
      </c>
      <c r="L5" s="353"/>
      <c r="M5" s="341" t="str">
        <f>E5</f>
        <v>jan-jul</v>
      </c>
      <c r="N5" s="342"/>
      <c r="O5" s="131" t="str">
        <f>I5</f>
        <v>2022/2021</v>
      </c>
      <c r="Q5" s="355" t="str">
        <f>E5</f>
        <v>jan-jul</v>
      </c>
      <c r="R5" s="353"/>
      <c r="S5" s="131" t="str">
        <f>O5</f>
        <v>2022/2021</v>
      </c>
    </row>
    <row r="6" spans="1:19" ht="15.75" thickBot="1" x14ac:dyDescent="0.3">
      <c r="A6" s="333"/>
      <c r="B6" s="358"/>
      <c r="C6" s="358"/>
      <c r="D6" s="358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609721.03000000119</v>
      </c>
      <c r="F7" s="145">
        <v>596800.32000000041</v>
      </c>
      <c r="G7" s="243">
        <f>E7/E15</f>
        <v>0.39754375982993589</v>
      </c>
      <c r="H7" s="244">
        <f>F7/F15</f>
        <v>0.39948545123363571</v>
      </c>
      <c r="I7" s="164">
        <f t="shared" ref="I7:I18" si="0">(F7-E7)/E7</f>
        <v>-2.119118312189552E-2</v>
      </c>
      <c r="J7" s="1"/>
      <c r="K7" s="17">
        <v>126738.00799999993</v>
      </c>
      <c r="L7" s="145">
        <v>122347.23299999973</v>
      </c>
      <c r="M7" s="243">
        <f>K7/K15</f>
        <v>0.38064634079768267</v>
      </c>
      <c r="N7" s="244">
        <f>L7/L15</f>
        <v>0.36889925504666038</v>
      </c>
      <c r="O7" s="164">
        <f t="shared" ref="O7:O18" si="1">(L7-K7)/K7</f>
        <v>-3.4644500645774713E-2</v>
      </c>
      <c r="P7" s="1"/>
      <c r="Q7" s="187">
        <f t="shared" ref="Q7:Q18" si="2">(K7/E7)*10</f>
        <v>2.0786228744644037</v>
      </c>
      <c r="R7" s="188">
        <f t="shared" ref="R7:R18" si="3">(L7/F7)*10</f>
        <v>2.0500530730278368</v>
      </c>
      <c r="S7" s="55">
        <f>(R7-Q7)/Q7</f>
        <v>-1.3744581466673459E-2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445821.72000000119</v>
      </c>
      <c r="F8" s="181">
        <v>396749.72000000038</v>
      </c>
      <c r="G8" s="245">
        <f>E8/E7</f>
        <v>0.7311896721029949</v>
      </c>
      <c r="H8" s="246">
        <f>F8/F7</f>
        <v>0.66479475078029471</v>
      </c>
      <c r="I8" s="206">
        <f t="shared" si="0"/>
        <v>-0.11007090457593829</v>
      </c>
      <c r="K8" s="180">
        <v>109180.19299999994</v>
      </c>
      <c r="L8" s="181">
        <v>99840.714999999749</v>
      </c>
      <c r="M8" s="250">
        <f>K8/K7</f>
        <v>0.86146369761468877</v>
      </c>
      <c r="N8" s="246">
        <f>L8/L7</f>
        <v>0.81604391494493356</v>
      </c>
      <c r="O8" s="207">
        <f t="shared" si="1"/>
        <v>-8.5541871134081959E-2</v>
      </c>
      <c r="Q8" s="189">
        <f t="shared" si="2"/>
        <v>2.4489653173470249</v>
      </c>
      <c r="R8" s="190">
        <f t="shared" si="3"/>
        <v>2.5164659221435532</v>
      </c>
      <c r="S8" s="182">
        <f t="shared" ref="S8:S18" si="4">(R8-Q8)/Q8</f>
        <v>2.7562907615879189E-2</v>
      </c>
    </row>
    <row r="9" spans="1:19" ht="24" customHeight="1" x14ac:dyDescent="0.25">
      <c r="A9" s="8"/>
      <c r="B9" t="s">
        <v>37</v>
      </c>
      <c r="E9" s="19">
        <v>109649.31</v>
      </c>
      <c r="F9" s="140">
        <v>131484.5</v>
      </c>
      <c r="G9" s="247">
        <f>E9/E7</f>
        <v>0.17983521086684476</v>
      </c>
      <c r="H9" s="215">
        <f>F9/F7</f>
        <v>0.22031573307467381</v>
      </c>
      <c r="I9" s="182">
        <f t="shared" si="0"/>
        <v>0.19913659283400875</v>
      </c>
      <c r="K9" s="19">
        <v>14054.973999999993</v>
      </c>
      <c r="L9" s="140">
        <v>17968.678999999982</v>
      </c>
      <c r="M9" s="247">
        <f>K9/K7</f>
        <v>0.11089786104260058</v>
      </c>
      <c r="N9" s="215">
        <f>L9/L7</f>
        <v>0.14686624747778335</v>
      </c>
      <c r="O9" s="182">
        <f t="shared" si="1"/>
        <v>0.27845693631307972</v>
      </c>
      <c r="Q9" s="189">
        <f t="shared" si="2"/>
        <v>1.2818114404915082</v>
      </c>
      <c r="R9" s="190">
        <f t="shared" si="3"/>
        <v>1.3666005498746987</v>
      </c>
      <c r="S9" s="182">
        <f t="shared" si="4"/>
        <v>6.6147880027251346E-2</v>
      </c>
    </row>
    <row r="10" spans="1:19" ht="24" customHeight="1" thickBot="1" x14ac:dyDescent="0.3">
      <c r="A10" s="8"/>
      <c r="B10" t="s">
        <v>36</v>
      </c>
      <c r="E10" s="19">
        <v>54250.000000000015</v>
      </c>
      <c r="F10" s="140">
        <v>68566.10000000002</v>
      </c>
      <c r="G10" s="247">
        <f>E10/E7</f>
        <v>8.8975117030160353E-2</v>
      </c>
      <c r="H10" s="215">
        <f>F10/F7</f>
        <v>0.11488951614503151</v>
      </c>
      <c r="I10" s="186">
        <f t="shared" si="0"/>
        <v>0.2638912442396314</v>
      </c>
      <c r="K10" s="19">
        <v>3502.8409999999994</v>
      </c>
      <c r="L10" s="140">
        <v>4537.838999999999</v>
      </c>
      <c r="M10" s="247">
        <f>K10/K7</f>
        <v>2.7638441342710717E-2</v>
      </c>
      <c r="N10" s="215">
        <f>L10/L7</f>
        <v>3.7089837577283083E-2</v>
      </c>
      <c r="O10" s="209">
        <f t="shared" si="1"/>
        <v>0.29547387392119706</v>
      </c>
      <c r="Q10" s="189">
        <f t="shared" si="2"/>
        <v>0.645684976958525</v>
      </c>
      <c r="R10" s="190">
        <f t="shared" si="3"/>
        <v>0.66181961639935738</v>
      </c>
      <c r="S10" s="182">
        <f t="shared" si="4"/>
        <v>2.4988407685794384E-2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923999.51000000292</v>
      </c>
      <c r="F11" s="145">
        <v>897122.22000000277</v>
      </c>
      <c r="G11" s="243">
        <f>E11/E15</f>
        <v>0.60245624017006416</v>
      </c>
      <c r="H11" s="244">
        <f>F11/F15</f>
        <v>0.60051454876636434</v>
      </c>
      <c r="I11" s="164">
        <f t="shared" si="0"/>
        <v>-2.9087991615926363E-2</v>
      </c>
      <c r="J11" s="1"/>
      <c r="K11" s="17">
        <v>206216.74400000009</v>
      </c>
      <c r="L11" s="145">
        <v>209307.63299999959</v>
      </c>
      <c r="M11" s="243">
        <f>K11/K15</f>
        <v>0.61935365920231733</v>
      </c>
      <c r="N11" s="244">
        <f>L11/L15</f>
        <v>0.63110074495333957</v>
      </c>
      <c r="O11" s="164">
        <f t="shared" si="1"/>
        <v>1.4988545256051077E-2</v>
      </c>
      <c r="Q11" s="191">
        <f t="shared" si="2"/>
        <v>2.2317841272448233</v>
      </c>
      <c r="R11" s="192">
        <f t="shared" si="3"/>
        <v>2.3331005333921944</v>
      </c>
      <c r="S11" s="57">
        <f t="shared" si="4"/>
        <v>4.5397045758385206E-2</v>
      </c>
    </row>
    <row r="12" spans="1:19" s="3" customFormat="1" ht="24" customHeight="1" x14ac:dyDescent="0.25">
      <c r="A12" s="46"/>
      <c r="B12" s="3" t="s">
        <v>33</v>
      </c>
      <c r="E12" s="31">
        <v>735413.45000000298</v>
      </c>
      <c r="F12" s="141">
        <v>672056.5200000027</v>
      </c>
      <c r="G12" s="247">
        <f>E12/E11</f>
        <v>0.79590242423397028</v>
      </c>
      <c r="H12" s="215">
        <f>F12/F11</f>
        <v>0.74912481824382926</v>
      </c>
      <c r="I12" s="206">
        <f t="shared" si="0"/>
        <v>-8.6151443109994827E-2</v>
      </c>
      <c r="K12" s="31">
        <v>187482.2620000001</v>
      </c>
      <c r="L12" s="141">
        <v>185993.5509999996</v>
      </c>
      <c r="M12" s="247">
        <f>K12/K11</f>
        <v>0.90915149935642481</v>
      </c>
      <c r="N12" s="215">
        <f>L12/L11</f>
        <v>0.8886133216173725</v>
      </c>
      <c r="O12" s="206">
        <f t="shared" si="1"/>
        <v>-7.9405431965638654E-3</v>
      </c>
      <c r="Q12" s="189">
        <f t="shared" si="2"/>
        <v>2.5493450248972103</v>
      </c>
      <c r="R12" s="190">
        <f t="shared" si="3"/>
        <v>2.7675284066881582</v>
      </c>
      <c r="S12" s="182">
        <f t="shared" si="4"/>
        <v>8.5584093035718123E-2</v>
      </c>
    </row>
    <row r="13" spans="1:19" ht="24" customHeight="1" x14ac:dyDescent="0.25">
      <c r="A13" s="8"/>
      <c r="B13" s="3" t="s">
        <v>37</v>
      </c>
      <c r="D13" s="3"/>
      <c r="E13" s="19">
        <v>89559.14999999998</v>
      </c>
      <c r="F13" s="140">
        <v>86066.720000000045</v>
      </c>
      <c r="G13" s="247">
        <f>E13/E11</f>
        <v>9.6925538412893419E-2</v>
      </c>
      <c r="H13" s="215">
        <f>F13/F11</f>
        <v>9.5936448882070688E-2</v>
      </c>
      <c r="I13" s="182">
        <f t="shared" si="0"/>
        <v>-3.8995792166405502E-2</v>
      </c>
      <c r="K13" s="19">
        <v>10356.233999999993</v>
      </c>
      <c r="L13" s="140">
        <v>10023.949999999995</v>
      </c>
      <c r="M13" s="247">
        <f>K13/K11</f>
        <v>5.0220141192802409E-2</v>
      </c>
      <c r="N13" s="215">
        <f>L13/L11</f>
        <v>4.7890991151765663E-2</v>
      </c>
      <c r="O13" s="182">
        <f t="shared" si="1"/>
        <v>-3.2085408653377091E-2</v>
      </c>
      <c r="Q13" s="189">
        <f t="shared" si="2"/>
        <v>1.156356888157156</v>
      </c>
      <c r="R13" s="190">
        <f t="shared" si="3"/>
        <v>1.1646720125967378</v>
      </c>
      <c r="S13" s="182">
        <f t="shared" si="4"/>
        <v>7.1907942303464237E-3</v>
      </c>
    </row>
    <row r="14" spans="1:19" ht="24" customHeight="1" thickBot="1" x14ac:dyDescent="0.3">
      <c r="A14" s="8"/>
      <c r="B14" t="s">
        <v>36</v>
      </c>
      <c r="E14" s="19">
        <v>99026.90999999996</v>
      </c>
      <c r="F14" s="140">
        <v>138998.97999999995</v>
      </c>
      <c r="G14" s="247">
        <f>E14/E11</f>
        <v>0.10717203735313631</v>
      </c>
      <c r="H14" s="215">
        <f>F14/F11</f>
        <v>0.15493873287409995</v>
      </c>
      <c r="I14" s="186">
        <f t="shared" si="0"/>
        <v>0.4036485638095747</v>
      </c>
      <c r="K14" s="19">
        <v>8378.2480000000014</v>
      </c>
      <c r="L14" s="140">
        <v>13290.132000000001</v>
      </c>
      <c r="M14" s="247">
        <f>K14/K11</f>
        <v>4.0628359450772811E-2</v>
      </c>
      <c r="N14" s="215">
        <f>L14/L11</f>
        <v>6.3495687230861894E-2</v>
      </c>
      <c r="O14" s="209">
        <f t="shared" si="1"/>
        <v>0.58626624563989982</v>
      </c>
      <c r="Q14" s="189">
        <f t="shared" si="2"/>
        <v>0.84605770290116133</v>
      </c>
      <c r="R14" s="190">
        <f t="shared" si="3"/>
        <v>0.9561316205341942</v>
      </c>
      <c r="S14" s="182">
        <f t="shared" si="4"/>
        <v>0.13010213990793484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1533720.540000004</v>
      </c>
      <c r="F15" s="145">
        <v>1493922.5400000031</v>
      </c>
      <c r="G15" s="243">
        <f>G7+G11</f>
        <v>1</v>
      </c>
      <c r="H15" s="244">
        <f>H7+H11</f>
        <v>1</v>
      </c>
      <c r="I15" s="164">
        <f t="shared" si="0"/>
        <v>-2.5948664676552369E-2</v>
      </c>
      <c r="J15" s="1"/>
      <c r="K15" s="17">
        <v>332954.75200000004</v>
      </c>
      <c r="L15" s="145">
        <v>331654.86599999934</v>
      </c>
      <c r="M15" s="243">
        <f>M7+M11</f>
        <v>1</v>
      </c>
      <c r="N15" s="244">
        <f>N7+N11</f>
        <v>1</v>
      </c>
      <c r="O15" s="164">
        <f t="shared" si="1"/>
        <v>-3.9040920491223291E-3</v>
      </c>
      <c r="Q15" s="191">
        <f t="shared" si="2"/>
        <v>2.170895826954232</v>
      </c>
      <c r="R15" s="192">
        <f t="shared" si="3"/>
        <v>2.2200271909680049</v>
      </c>
      <c r="S15" s="57">
        <f t="shared" si="4"/>
        <v>2.2631838618762407E-2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1181235.1700000041</v>
      </c>
      <c r="F16" s="181">
        <f t="shared" ref="F16:F17" si="5">F8+F12</f>
        <v>1068806.240000003</v>
      </c>
      <c r="G16" s="245">
        <f>E16/E15</f>
        <v>0.77017627344287964</v>
      </c>
      <c r="H16" s="246">
        <f>F16/F15</f>
        <v>0.71543618319059621</v>
      </c>
      <c r="I16" s="207">
        <f t="shared" si="0"/>
        <v>-9.5179125084804833E-2</v>
      </c>
      <c r="J16" s="3"/>
      <c r="K16" s="180">
        <f t="shared" ref="K16:L18" si="6">K8+K12</f>
        <v>296662.45500000007</v>
      </c>
      <c r="L16" s="181">
        <f t="shared" si="6"/>
        <v>285834.26599999936</v>
      </c>
      <c r="M16" s="250">
        <f>K16/K15</f>
        <v>0.89099931212274763</v>
      </c>
      <c r="N16" s="246">
        <f>L16/L15</f>
        <v>0.86184252155673158</v>
      </c>
      <c r="O16" s="207">
        <f t="shared" si="1"/>
        <v>-3.6500031660564224E-2</v>
      </c>
      <c r="P16" s="3"/>
      <c r="Q16" s="189">
        <f t="shared" si="2"/>
        <v>2.5114597205906004</v>
      </c>
      <c r="R16" s="190">
        <f t="shared" si="3"/>
        <v>2.6743319350380901</v>
      </c>
      <c r="S16" s="182">
        <f t="shared" si="4"/>
        <v>6.4851613232000505E-2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199208.45999999996</v>
      </c>
      <c r="F17" s="140">
        <f t="shared" si="5"/>
        <v>217551.22000000003</v>
      </c>
      <c r="G17" s="248">
        <f>E17/E15</f>
        <v>0.1298857613265057</v>
      </c>
      <c r="H17" s="215">
        <f>F17/F15</f>
        <v>0.14562416335186937</v>
      </c>
      <c r="I17" s="182">
        <f t="shared" si="0"/>
        <v>9.2078217963233441E-2</v>
      </c>
      <c r="K17" s="19">
        <f t="shared" si="6"/>
        <v>24411.207999999984</v>
      </c>
      <c r="L17" s="140">
        <f t="shared" si="6"/>
        <v>27992.628999999979</v>
      </c>
      <c r="M17" s="247">
        <f>K17/K15</f>
        <v>7.3316893221574989E-2</v>
      </c>
      <c r="N17" s="215">
        <f>L17/L15</f>
        <v>8.4402889478485857E-2</v>
      </c>
      <c r="O17" s="182">
        <f t="shared" si="1"/>
        <v>0.14671215779243688</v>
      </c>
      <c r="Q17" s="189">
        <f t="shared" si="2"/>
        <v>1.2254102059721754</v>
      </c>
      <c r="R17" s="190">
        <f t="shared" si="3"/>
        <v>1.286714411438372</v>
      </c>
      <c r="S17" s="182">
        <f t="shared" si="4"/>
        <v>5.002749705153714E-2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153276.90999999997</v>
      </c>
      <c r="F18" s="142">
        <f>F10+F14</f>
        <v>207565.07999999996</v>
      </c>
      <c r="G18" s="249">
        <f>E18/E15</f>
        <v>9.9937965230614684E-2</v>
      </c>
      <c r="H18" s="221">
        <f>F18/F15</f>
        <v>0.13893965345753437</v>
      </c>
      <c r="I18" s="208">
        <f t="shared" si="0"/>
        <v>0.35418361447918018</v>
      </c>
      <c r="K18" s="21">
        <f t="shared" si="6"/>
        <v>11881.089</v>
      </c>
      <c r="L18" s="142">
        <f t="shared" si="6"/>
        <v>17827.971000000001</v>
      </c>
      <c r="M18" s="249">
        <f>K18/K15</f>
        <v>3.5683794655677413E-2</v>
      </c>
      <c r="N18" s="221">
        <f>L18/L15</f>
        <v>5.3754588964782551E-2</v>
      </c>
      <c r="O18" s="208">
        <f t="shared" si="1"/>
        <v>0.50053341069997892</v>
      </c>
      <c r="Q18" s="193">
        <f t="shared" si="2"/>
        <v>0.77513886468614235</v>
      </c>
      <c r="R18" s="194">
        <f t="shared" si="3"/>
        <v>0.8589099380300389</v>
      </c>
      <c r="S18" s="186">
        <f t="shared" si="4"/>
        <v>0.10807234311211564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5"/>
      <c r="D4" s="349" t="s">
        <v>104</v>
      </c>
      <c r="E4" s="345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5"/>
      <c r="P4" s="130" t="s">
        <v>0</v>
      </c>
    </row>
    <row r="5" spans="1:16" x14ac:dyDescent="0.25">
      <c r="A5" s="362"/>
      <c r="B5" s="352" t="s">
        <v>162</v>
      </c>
      <c r="C5" s="354"/>
      <c r="D5" s="352" t="str">
        <f>B5</f>
        <v>jan-jul</v>
      </c>
      <c r="E5" s="354"/>
      <c r="F5" s="131" t="s">
        <v>138</v>
      </c>
      <c r="H5" s="355" t="str">
        <f>B5</f>
        <v>jan-jul</v>
      </c>
      <c r="I5" s="354"/>
      <c r="J5" s="352" t="str">
        <f>B5</f>
        <v>jan-jul</v>
      </c>
      <c r="K5" s="353"/>
      <c r="L5" s="131" t="str">
        <f>F5</f>
        <v>2022/2021</v>
      </c>
      <c r="N5" s="355" t="str">
        <f>B5</f>
        <v>jan-jul</v>
      </c>
      <c r="O5" s="353"/>
      <c r="P5" s="131" t="str">
        <f>F5</f>
        <v>2022/2021</v>
      </c>
    </row>
    <row r="6" spans="1:16" ht="19.5" customHeight="1" thickBot="1" x14ac:dyDescent="0.3">
      <c r="A6" s="363"/>
      <c r="B6" s="99"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165</v>
      </c>
      <c r="B7" s="39">
        <v>150706.22999999998</v>
      </c>
      <c r="C7" s="147">
        <v>133796.10000000003</v>
      </c>
      <c r="D7" s="247">
        <f>B7/$B$33</f>
        <v>9.8261858056618273E-2</v>
      </c>
      <c r="E7" s="246">
        <f>C7/$C$33</f>
        <v>8.9560265955957757E-2</v>
      </c>
      <c r="F7" s="52">
        <f>(C7-B7)/B7</f>
        <v>-0.11220591212453492</v>
      </c>
      <c r="H7" s="39">
        <v>40523.002999999997</v>
      </c>
      <c r="I7" s="147">
        <v>39751.97100000002</v>
      </c>
      <c r="J7" s="247">
        <f>H7/$H$33</f>
        <v>0.12170723726447975</v>
      </c>
      <c r="K7" s="246">
        <f>I7/$I$33</f>
        <v>0.11985945353203412</v>
      </c>
      <c r="L7" s="52">
        <f>(I7-H7)/H7</f>
        <v>-1.9027020282775624E-2</v>
      </c>
      <c r="N7" s="27">
        <f t="shared" ref="N7:N33" si="0">(H7/B7)*10</f>
        <v>2.6888737778126357</v>
      </c>
      <c r="O7" s="151">
        <f t="shared" ref="O7:O33" si="1">(I7/C7)*10</f>
        <v>2.9710859285136122</v>
      </c>
      <c r="P7" s="61">
        <f>(O7-N7)/N7</f>
        <v>0.10495552191020006</v>
      </c>
    </row>
    <row r="8" spans="1:16" ht="20.100000000000001" customHeight="1" x14ac:dyDescent="0.25">
      <c r="A8" s="8" t="s">
        <v>168</v>
      </c>
      <c r="B8" s="19">
        <v>142404.32999999996</v>
      </c>
      <c r="C8" s="140">
        <v>120081.88999999991</v>
      </c>
      <c r="D8" s="247">
        <f t="shared" ref="D8:D32" si="2">B8/$B$33</f>
        <v>9.2848942350344937E-2</v>
      </c>
      <c r="E8" s="215">
        <f t="shared" ref="E8:E32" si="3">C8/$C$33</f>
        <v>8.038026523115438E-2</v>
      </c>
      <c r="F8" s="52">
        <f t="shared" ref="F8:F33" si="4">(C8-B8)/B8</f>
        <v>-0.15675394140051818</v>
      </c>
      <c r="H8" s="19">
        <v>37106.565000000002</v>
      </c>
      <c r="I8" s="140">
        <v>33110.527999999998</v>
      </c>
      <c r="J8" s="247">
        <f t="shared" ref="J8:J32" si="5">H8/$H$33</f>
        <v>0.11144626943182964</v>
      </c>
      <c r="K8" s="215">
        <f t="shared" ref="K8:K32" si="6">I8/$I$33</f>
        <v>9.9834289782439023E-2</v>
      </c>
      <c r="L8" s="52">
        <f t="shared" ref="L8:L33" si="7">(I8-H8)/H8</f>
        <v>-0.10769083583996535</v>
      </c>
      <c r="N8" s="27">
        <f t="shared" si="0"/>
        <v>2.6057188710483743</v>
      </c>
      <c r="O8" s="152">
        <f t="shared" si="1"/>
        <v>2.7573290193883544</v>
      </c>
      <c r="P8" s="52">
        <f t="shared" ref="P8:P71" si="8">(O8-N8)/N8</f>
        <v>5.8183616822401835E-2</v>
      </c>
    </row>
    <row r="9" spans="1:16" ht="20.100000000000001" customHeight="1" x14ac:dyDescent="0.25">
      <c r="A9" s="8" t="s">
        <v>167</v>
      </c>
      <c r="B9" s="19">
        <v>110603.66000000003</v>
      </c>
      <c r="C9" s="140">
        <v>99946.150000000052</v>
      </c>
      <c r="D9" s="247">
        <f t="shared" si="2"/>
        <v>7.2114610918622757E-2</v>
      </c>
      <c r="E9" s="215">
        <f t="shared" si="3"/>
        <v>6.690182879227459E-2</v>
      </c>
      <c r="F9" s="52">
        <f t="shared" si="4"/>
        <v>-9.6357661220252355E-2</v>
      </c>
      <c r="H9" s="19">
        <v>26511.778000000006</v>
      </c>
      <c r="I9" s="140">
        <v>25348.295000000002</v>
      </c>
      <c r="J9" s="247">
        <f t="shared" si="5"/>
        <v>7.9625768488806606E-2</v>
      </c>
      <c r="K9" s="215">
        <f t="shared" si="6"/>
        <v>7.6429739462951188E-2</v>
      </c>
      <c r="L9" s="52">
        <f t="shared" si="7"/>
        <v>-4.3885513827099924E-2</v>
      </c>
      <c r="N9" s="27">
        <f t="shared" si="0"/>
        <v>2.397007296141918</v>
      </c>
      <c r="O9" s="152">
        <f t="shared" si="1"/>
        <v>2.5361952411373512</v>
      </c>
      <c r="P9" s="52">
        <f t="shared" si="8"/>
        <v>5.8067384784127242E-2</v>
      </c>
    </row>
    <row r="10" spans="1:16" ht="20.100000000000001" customHeight="1" x14ac:dyDescent="0.25">
      <c r="A10" s="8" t="s">
        <v>169</v>
      </c>
      <c r="B10" s="19">
        <v>72406.410000000018</v>
      </c>
      <c r="C10" s="140">
        <v>68696.489999999991</v>
      </c>
      <c r="D10" s="247">
        <f t="shared" si="2"/>
        <v>4.7209650070931433E-2</v>
      </c>
      <c r="E10" s="215">
        <f t="shared" si="3"/>
        <v>4.5983970494213135E-2</v>
      </c>
      <c r="F10" s="52">
        <f t="shared" si="4"/>
        <v>-5.1237452595702872E-2</v>
      </c>
      <c r="H10" s="19">
        <v>22984.778999999999</v>
      </c>
      <c r="I10" s="140">
        <v>24262.776000000002</v>
      </c>
      <c r="J10" s="247">
        <f t="shared" si="5"/>
        <v>6.9032740520850136E-2</v>
      </c>
      <c r="K10" s="215">
        <f t="shared" si="6"/>
        <v>7.3156701400545684E-2</v>
      </c>
      <c r="L10" s="52">
        <f t="shared" si="7"/>
        <v>5.5601883315911066E-2</v>
      </c>
      <c r="N10" s="27">
        <f t="shared" si="0"/>
        <v>3.1744121825678127</v>
      </c>
      <c r="O10" s="152">
        <f t="shared" si="1"/>
        <v>3.5318800130836387</v>
      </c>
      <c r="P10" s="52">
        <f t="shared" si="8"/>
        <v>0.11260914145896042</v>
      </c>
    </row>
    <row r="11" spans="1:16" ht="20.100000000000001" customHeight="1" x14ac:dyDescent="0.25">
      <c r="A11" s="8" t="s">
        <v>166</v>
      </c>
      <c r="B11" s="19">
        <v>130183.24</v>
      </c>
      <c r="C11" s="140">
        <v>123242.50999999995</v>
      </c>
      <c r="D11" s="247">
        <f t="shared" si="2"/>
        <v>8.4880678457889047E-2</v>
      </c>
      <c r="E11" s="215">
        <f t="shared" si="3"/>
        <v>8.2495917090855242E-2</v>
      </c>
      <c r="F11" s="52">
        <f t="shared" si="4"/>
        <v>-5.3315081111824023E-2</v>
      </c>
      <c r="H11" s="19">
        <v>20276.017999999996</v>
      </c>
      <c r="I11" s="140">
        <v>20406.639000000006</v>
      </c>
      <c r="J11" s="247">
        <f t="shared" si="5"/>
        <v>6.0897217649562199E-2</v>
      </c>
      <c r="K11" s="215">
        <f t="shared" si="6"/>
        <v>6.152974399597682E-2</v>
      </c>
      <c r="L11" s="52">
        <f t="shared" si="7"/>
        <v>6.4421426337267071E-3</v>
      </c>
      <c r="N11" s="27">
        <f t="shared" si="0"/>
        <v>1.5574983384957999</v>
      </c>
      <c r="O11" s="152">
        <f t="shared" si="1"/>
        <v>1.6558117000375938</v>
      </c>
      <c r="P11" s="52">
        <f t="shared" si="8"/>
        <v>6.3122610863741255E-2</v>
      </c>
    </row>
    <row r="12" spans="1:16" ht="20.100000000000001" customHeight="1" x14ac:dyDescent="0.25">
      <c r="A12" s="8" t="s">
        <v>173</v>
      </c>
      <c r="B12" s="19">
        <v>107363.45999999999</v>
      </c>
      <c r="C12" s="140">
        <v>162750.91</v>
      </c>
      <c r="D12" s="247">
        <f t="shared" si="2"/>
        <v>7.0001970502396718E-2</v>
      </c>
      <c r="E12" s="215">
        <f t="shared" si="3"/>
        <v>0.10894200043330218</v>
      </c>
      <c r="F12" s="52">
        <f t="shared" si="4"/>
        <v>0.51588734193178964</v>
      </c>
      <c r="H12" s="19">
        <v>12435.093999999999</v>
      </c>
      <c r="I12" s="140">
        <v>20201.978000000006</v>
      </c>
      <c r="J12" s="247">
        <f t="shared" si="5"/>
        <v>3.7347699425536368E-2</v>
      </c>
      <c r="K12" s="215">
        <f t="shared" si="6"/>
        <v>6.0912653698257505E-2</v>
      </c>
      <c r="L12" s="52">
        <f t="shared" si="7"/>
        <v>0.62459391139303067</v>
      </c>
      <c r="N12" s="27">
        <f t="shared" si="0"/>
        <v>1.158224036371406</v>
      </c>
      <c r="O12" s="152">
        <f t="shared" si="1"/>
        <v>1.2412820303124577</v>
      </c>
      <c r="P12" s="52">
        <f t="shared" si="8"/>
        <v>7.1711509460003584E-2</v>
      </c>
    </row>
    <row r="13" spans="1:16" ht="20.100000000000001" customHeight="1" x14ac:dyDescent="0.25">
      <c r="A13" s="8" t="s">
        <v>170</v>
      </c>
      <c r="B13" s="19">
        <v>116249.50000000006</v>
      </c>
      <c r="C13" s="140">
        <v>103181.65999999997</v>
      </c>
      <c r="D13" s="247">
        <f t="shared" si="2"/>
        <v>7.5795750899965139E-2</v>
      </c>
      <c r="E13" s="215">
        <f t="shared" si="3"/>
        <v>6.9067610426441453E-2</v>
      </c>
      <c r="F13" s="52">
        <f t="shared" si="4"/>
        <v>-0.11241201037423883</v>
      </c>
      <c r="H13" s="19">
        <v>22935.390000000003</v>
      </c>
      <c r="I13" s="140">
        <v>18978.464</v>
      </c>
      <c r="J13" s="247">
        <f t="shared" si="5"/>
        <v>6.8884405049728842E-2</v>
      </c>
      <c r="K13" s="215">
        <f t="shared" si="6"/>
        <v>5.7223535505129576E-2</v>
      </c>
      <c r="L13" s="52">
        <f t="shared" si="7"/>
        <v>-0.17252490583329966</v>
      </c>
      <c r="N13" s="27">
        <f t="shared" si="0"/>
        <v>1.9729452599796122</v>
      </c>
      <c r="O13" s="152">
        <f t="shared" si="1"/>
        <v>1.8393253219612871</v>
      </c>
      <c r="P13" s="52">
        <f t="shared" si="8"/>
        <v>-6.7726125366349976E-2</v>
      </c>
    </row>
    <row r="14" spans="1:16" ht="20.100000000000001" customHeight="1" x14ac:dyDescent="0.25">
      <c r="A14" s="8" t="s">
        <v>174</v>
      </c>
      <c r="B14" s="19">
        <v>59815.979999999996</v>
      </c>
      <c r="C14" s="140">
        <v>51346.520000000004</v>
      </c>
      <c r="D14" s="247">
        <f t="shared" si="2"/>
        <v>3.9000573077022219E-2</v>
      </c>
      <c r="E14" s="215">
        <f t="shared" si="3"/>
        <v>3.4370269291204326E-2</v>
      </c>
      <c r="F14" s="52">
        <f t="shared" si="4"/>
        <v>-0.14159192911325691</v>
      </c>
      <c r="H14" s="19">
        <v>17781.296000000006</v>
      </c>
      <c r="I14" s="140">
        <v>16607.583999999999</v>
      </c>
      <c r="J14" s="247">
        <f t="shared" si="5"/>
        <v>5.3404541888022107E-2</v>
      </c>
      <c r="K14" s="215">
        <f t="shared" si="6"/>
        <v>5.0074899247822255E-2</v>
      </c>
      <c r="L14" s="52">
        <f t="shared" si="7"/>
        <v>-6.6008236969904016E-2</v>
      </c>
      <c r="N14" s="27">
        <f t="shared" si="0"/>
        <v>2.972666501493415</v>
      </c>
      <c r="O14" s="152">
        <f t="shared" si="1"/>
        <v>3.2344127703299068</v>
      </c>
      <c r="P14" s="52">
        <f t="shared" si="8"/>
        <v>8.8051003604001685E-2</v>
      </c>
    </row>
    <row r="15" spans="1:16" ht="20.100000000000001" customHeight="1" x14ac:dyDescent="0.25">
      <c r="A15" s="8" t="s">
        <v>175</v>
      </c>
      <c r="B15" s="19">
        <v>76461.239999999962</v>
      </c>
      <c r="C15" s="140">
        <v>73377.09</v>
      </c>
      <c r="D15" s="247">
        <f t="shared" si="2"/>
        <v>4.9853436793641646E-2</v>
      </c>
      <c r="E15" s="215">
        <f t="shared" si="3"/>
        <v>4.9117064663874707E-2</v>
      </c>
      <c r="F15" s="52">
        <f t="shared" si="4"/>
        <v>-4.0336123243619466E-2</v>
      </c>
      <c r="H15" s="19">
        <v>16619.526999999998</v>
      </c>
      <c r="I15" s="140">
        <v>16152.209999999994</v>
      </c>
      <c r="J15" s="247">
        <f t="shared" si="5"/>
        <v>4.9915271970649051E-2</v>
      </c>
      <c r="K15" s="215">
        <f t="shared" si="6"/>
        <v>4.870186346067356E-2</v>
      </c>
      <c r="L15" s="52">
        <f t="shared" si="7"/>
        <v>-2.811854994429171E-2</v>
      </c>
      <c r="N15" s="27">
        <f t="shared" si="0"/>
        <v>2.1735884743694984</v>
      </c>
      <c r="O15" s="152">
        <f t="shared" si="1"/>
        <v>2.2012606387088933</v>
      </c>
      <c r="P15" s="52">
        <f t="shared" si="8"/>
        <v>1.2731096371598987E-2</v>
      </c>
    </row>
    <row r="16" spans="1:16" ht="20.100000000000001" customHeight="1" x14ac:dyDescent="0.25">
      <c r="A16" s="8" t="s">
        <v>176</v>
      </c>
      <c r="B16" s="19">
        <v>75198.950000000026</v>
      </c>
      <c r="C16" s="140">
        <v>61659.620000000017</v>
      </c>
      <c r="D16" s="247">
        <f t="shared" si="2"/>
        <v>4.9030412020171547E-2</v>
      </c>
      <c r="E16" s="215">
        <f t="shared" si="3"/>
        <v>4.1273639261109198E-2</v>
      </c>
      <c r="F16" s="52">
        <f t="shared" si="4"/>
        <v>-0.18004679586616573</v>
      </c>
      <c r="H16" s="19">
        <v>16665.676999999996</v>
      </c>
      <c r="I16" s="140">
        <v>14298.418</v>
      </c>
      <c r="J16" s="247">
        <f t="shared" si="5"/>
        <v>5.0053879393197553E-2</v>
      </c>
      <c r="K16" s="215">
        <f t="shared" si="6"/>
        <v>4.3112341972995481E-2</v>
      </c>
      <c r="L16" s="52">
        <f t="shared" si="7"/>
        <v>-0.14204397457120985</v>
      </c>
      <c r="N16" s="27">
        <f t="shared" si="0"/>
        <v>2.2162113965687009</v>
      </c>
      <c r="O16" s="152">
        <f t="shared" si="1"/>
        <v>2.3189273628348657</v>
      </c>
      <c r="P16" s="52">
        <f t="shared" si="8"/>
        <v>4.6347548986164881E-2</v>
      </c>
    </row>
    <row r="17" spans="1:16" ht="20.100000000000001" customHeight="1" x14ac:dyDescent="0.25">
      <c r="A17" s="8" t="s">
        <v>172</v>
      </c>
      <c r="B17" s="19">
        <v>31687.470000000008</v>
      </c>
      <c r="C17" s="140">
        <v>34845.770000000004</v>
      </c>
      <c r="D17" s="247">
        <f t="shared" si="2"/>
        <v>2.0660523983071909E-2</v>
      </c>
      <c r="E17" s="215">
        <f t="shared" si="3"/>
        <v>2.332501790889371E-2</v>
      </c>
      <c r="F17" s="52">
        <f t="shared" si="4"/>
        <v>9.9670311324949412E-2</v>
      </c>
      <c r="H17" s="19">
        <v>8158.7830000000013</v>
      </c>
      <c r="I17" s="140">
        <v>9221.3829999999998</v>
      </c>
      <c r="J17" s="247">
        <f t="shared" si="5"/>
        <v>2.4504179474813457E-2</v>
      </c>
      <c r="K17" s="215">
        <f t="shared" si="6"/>
        <v>2.7804154093128836E-2</v>
      </c>
      <c r="L17" s="52">
        <f t="shared" si="7"/>
        <v>0.13024001251166975</v>
      </c>
      <c r="N17" s="27">
        <f t="shared" si="0"/>
        <v>2.5747663035262831</v>
      </c>
      <c r="O17" s="152">
        <f t="shared" si="1"/>
        <v>2.6463421528638911</v>
      </c>
      <c r="P17" s="52">
        <f t="shared" si="8"/>
        <v>2.7798969265513895E-2</v>
      </c>
    </row>
    <row r="18" spans="1:16" ht="20.100000000000001" customHeight="1" x14ac:dyDescent="0.25">
      <c r="A18" s="8" t="s">
        <v>177</v>
      </c>
      <c r="B18" s="19">
        <v>29231.699999999997</v>
      </c>
      <c r="C18" s="140">
        <v>50320.780000000006</v>
      </c>
      <c r="D18" s="247">
        <f t="shared" si="2"/>
        <v>1.9059339193566508E-2</v>
      </c>
      <c r="E18" s="215">
        <f t="shared" si="3"/>
        <v>3.3683660733842311E-2</v>
      </c>
      <c r="F18" s="52">
        <f t="shared" si="4"/>
        <v>0.72144555397051868</v>
      </c>
      <c r="H18" s="19">
        <v>6048.7419999999984</v>
      </c>
      <c r="I18" s="140">
        <v>8243.4880000000012</v>
      </c>
      <c r="J18" s="247">
        <f t="shared" si="5"/>
        <v>1.8166858900995654E-2</v>
      </c>
      <c r="K18" s="215">
        <f t="shared" si="6"/>
        <v>2.4855622048976653E-2</v>
      </c>
      <c r="L18" s="52">
        <f t="shared" si="7"/>
        <v>0.36284338131796717</v>
      </c>
      <c r="N18" s="27">
        <f t="shared" si="0"/>
        <v>2.0692405847076971</v>
      </c>
      <c r="O18" s="152">
        <f t="shared" si="1"/>
        <v>1.6381876433552898</v>
      </c>
      <c r="P18" s="52">
        <f t="shared" si="8"/>
        <v>-0.20831455971722992</v>
      </c>
    </row>
    <row r="19" spans="1:16" ht="20.100000000000001" customHeight="1" x14ac:dyDescent="0.25">
      <c r="A19" s="8" t="s">
        <v>171</v>
      </c>
      <c r="B19" s="19">
        <v>27715.37999999999</v>
      </c>
      <c r="C19" s="140">
        <v>31448.84</v>
      </c>
      <c r="D19" s="247">
        <f t="shared" si="2"/>
        <v>1.8070684506839806E-2</v>
      </c>
      <c r="E19" s="215">
        <f t="shared" si="3"/>
        <v>2.1051185157163491E-2</v>
      </c>
      <c r="F19" s="52">
        <f t="shared" si="4"/>
        <v>0.13470715537726746</v>
      </c>
      <c r="H19" s="19">
        <v>6656.6630000000005</v>
      </c>
      <c r="I19" s="140">
        <v>6651.8490000000011</v>
      </c>
      <c r="J19" s="247">
        <f t="shared" si="5"/>
        <v>1.9992695584053425E-2</v>
      </c>
      <c r="K19" s="215">
        <f t="shared" si="6"/>
        <v>2.005653974032149E-2</v>
      </c>
      <c r="L19" s="52">
        <f t="shared" si="7"/>
        <v>-7.231851755150284E-4</v>
      </c>
      <c r="N19" s="27">
        <f t="shared" si="0"/>
        <v>2.4017938776231835</v>
      </c>
      <c r="O19" s="152">
        <f t="shared" si="1"/>
        <v>2.1151333403712194</v>
      </c>
      <c r="P19" s="52">
        <f t="shared" si="8"/>
        <v>-0.11935268047882759</v>
      </c>
    </row>
    <row r="20" spans="1:16" ht="20.100000000000001" customHeight="1" x14ac:dyDescent="0.25">
      <c r="A20" s="8" t="s">
        <v>179</v>
      </c>
      <c r="B20" s="19">
        <v>31523.69999999999</v>
      </c>
      <c r="C20" s="140">
        <v>24842.089999999997</v>
      </c>
      <c r="D20" s="247">
        <f t="shared" si="2"/>
        <v>2.0553744425956491E-2</v>
      </c>
      <c r="E20" s="215">
        <f t="shared" si="3"/>
        <v>1.6628767111312198E-2</v>
      </c>
      <c r="F20" s="52">
        <f t="shared" si="4"/>
        <v>-0.21195513217039863</v>
      </c>
      <c r="H20" s="19">
        <v>7555.6239999999971</v>
      </c>
      <c r="I20" s="140">
        <v>6370.1109999999971</v>
      </c>
      <c r="J20" s="247">
        <f t="shared" si="5"/>
        <v>2.2692645035443135E-2</v>
      </c>
      <c r="K20" s="215">
        <f t="shared" si="6"/>
        <v>1.9207048208965505E-2</v>
      </c>
      <c r="L20" s="52">
        <f t="shared" si="7"/>
        <v>-0.15690471098085351</v>
      </c>
      <c r="N20" s="27">
        <f t="shared" si="0"/>
        <v>2.3968074813552978</v>
      </c>
      <c r="O20" s="152">
        <f t="shared" si="1"/>
        <v>2.5642411729447878</v>
      </c>
      <c r="P20" s="52">
        <f t="shared" si="8"/>
        <v>6.985696301932981E-2</v>
      </c>
    </row>
    <row r="21" spans="1:16" ht="20.100000000000001" customHeight="1" x14ac:dyDescent="0.25">
      <c r="A21" s="8" t="s">
        <v>181</v>
      </c>
      <c r="B21" s="19">
        <v>27658.21999999999</v>
      </c>
      <c r="C21" s="140">
        <v>27582.930000000004</v>
      </c>
      <c r="D21" s="247">
        <f t="shared" si="2"/>
        <v>1.8033415657326975E-2</v>
      </c>
      <c r="E21" s="215">
        <f t="shared" si="3"/>
        <v>1.8463427160018607E-2</v>
      </c>
      <c r="F21" s="52">
        <f t="shared" si="4"/>
        <v>-2.7221563788264879E-3</v>
      </c>
      <c r="H21" s="19">
        <v>6122.7059999999965</v>
      </c>
      <c r="I21" s="140">
        <v>6011.6410000000014</v>
      </c>
      <c r="J21" s="247">
        <f t="shared" si="5"/>
        <v>1.8389003200050436E-2</v>
      </c>
      <c r="K21" s="215">
        <f t="shared" si="6"/>
        <v>1.8126195681989477E-2</v>
      </c>
      <c r="L21" s="52">
        <f t="shared" si="7"/>
        <v>-1.813985515554644E-2</v>
      </c>
      <c r="N21" s="27">
        <f t="shared" si="0"/>
        <v>2.213702110981834</v>
      </c>
      <c r="O21" s="152">
        <f t="shared" si="1"/>
        <v>2.1794787573328871</v>
      </c>
      <c r="P21" s="52">
        <f t="shared" si="8"/>
        <v>-1.5459782722874113E-2</v>
      </c>
    </row>
    <row r="22" spans="1:16" ht="20.100000000000001" customHeight="1" x14ac:dyDescent="0.25">
      <c r="A22" s="8" t="s">
        <v>180</v>
      </c>
      <c r="B22" s="19">
        <v>27086.74</v>
      </c>
      <c r="C22" s="140">
        <v>26278.930000000004</v>
      </c>
      <c r="D22" s="247">
        <f t="shared" si="2"/>
        <v>1.76608054033103E-2</v>
      </c>
      <c r="E22" s="215">
        <f t="shared" si="3"/>
        <v>1.7590557272132722E-2</v>
      </c>
      <c r="F22" s="52">
        <f t="shared" si="4"/>
        <v>-2.9823079484648119E-2</v>
      </c>
      <c r="H22" s="19">
        <v>5824.6570000000029</v>
      </c>
      <c r="I22" s="140">
        <v>5867.3960000000015</v>
      </c>
      <c r="J22" s="247">
        <f t="shared" si="5"/>
        <v>1.7493839523275538E-2</v>
      </c>
      <c r="K22" s="215">
        <f t="shared" si="6"/>
        <v>1.7691270659662202E-2</v>
      </c>
      <c r="L22" s="52">
        <f t="shared" si="7"/>
        <v>7.3375994500618057E-3</v>
      </c>
      <c r="N22" s="27">
        <f t="shared" si="0"/>
        <v>2.1503721008877417</v>
      </c>
      <c r="O22" s="152">
        <f t="shared" si="1"/>
        <v>2.2327377865080504</v>
      </c>
      <c r="P22" s="52">
        <f t="shared" si="8"/>
        <v>3.8302992112995517E-2</v>
      </c>
    </row>
    <row r="23" spans="1:16" ht="20.100000000000001" customHeight="1" x14ac:dyDescent="0.25">
      <c r="A23" s="8" t="s">
        <v>185</v>
      </c>
      <c r="B23" s="19">
        <v>25856.04</v>
      </c>
      <c r="C23" s="140">
        <v>15432.219999999998</v>
      </c>
      <c r="D23" s="247">
        <f t="shared" si="2"/>
        <v>1.6858377602480303E-2</v>
      </c>
      <c r="E23" s="215">
        <f t="shared" si="3"/>
        <v>1.0330000108305473E-2</v>
      </c>
      <c r="F23" s="52">
        <f t="shared" si="4"/>
        <v>-0.40314835527791582</v>
      </c>
      <c r="H23" s="19">
        <v>6802.7049999999981</v>
      </c>
      <c r="I23" s="140">
        <v>4041.2920000000008</v>
      </c>
      <c r="J23" s="247">
        <f t="shared" si="5"/>
        <v>2.0431319748816804E-2</v>
      </c>
      <c r="K23" s="215">
        <f t="shared" si="6"/>
        <v>1.2185233549385038E-2</v>
      </c>
      <c r="L23" s="52">
        <f t="shared" si="7"/>
        <v>-0.4059286710213067</v>
      </c>
      <c r="N23" s="27">
        <f t="shared" si="0"/>
        <v>2.6309926036624316</v>
      </c>
      <c r="O23" s="152">
        <f t="shared" si="1"/>
        <v>2.6187366432049322</v>
      </c>
      <c r="P23" s="52">
        <f t="shared" si="8"/>
        <v>-4.6583028931509434E-3</v>
      </c>
    </row>
    <row r="24" spans="1:16" ht="20.100000000000001" customHeight="1" x14ac:dyDescent="0.25">
      <c r="A24" s="8" t="s">
        <v>186</v>
      </c>
      <c r="B24" s="19">
        <v>60295.21</v>
      </c>
      <c r="C24" s="140">
        <v>56114.140000000007</v>
      </c>
      <c r="D24" s="247">
        <f t="shared" si="2"/>
        <v>3.931303547646299E-2</v>
      </c>
      <c r="E24" s="215">
        <f t="shared" si="3"/>
        <v>3.7561612799549816E-2</v>
      </c>
      <c r="F24" s="52">
        <f t="shared" si="4"/>
        <v>-6.93433193117661E-2</v>
      </c>
      <c r="H24" s="19">
        <v>3722.8300000000004</v>
      </c>
      <c r="I24" s="140">
        <v>3903.9830000000011</v>
      </c>
      <c r="J24" s="247">
        <f t="shared" si="5"/>
        <v>1.1181188968283601E-2</v>
      </c>
      <c r="K24" s="215">
        <f t="shared" si="6"/>
        <v>1.177122183396519E-2</v>
      </c>
      <c r="L24" s="52">
        <f t="shared" si="7"/>
        <v>4.8660024766105536E-2</v>
      </c>
      <c r="N24" s="27">
        <f t="shared" si="0"/>
        <v>0.61743378951661343</v>
      </c>
      <c r="O24" s="152">
        <f t="shared" si="1"/>
        <v>0.69572179133459056</v>
      </c>
      <c r="P24" s="52">
        <f t="shared" si="8"/>
        <v>0.12679578466100552</v>
      </c>
    </row>
    <row r="25" spans="1:16" ht="20.100000000000001" customHeight="1" x14ac:dyDescent="0.25">
      <c r="A25" s="8" t="s">
        <v>178</v>
      </c>
      <c r="B25" s="19">
        <v>11563.249999999996</v>
      </c>
      <c r="C25" s="140">
        <v>13669.389999999998</v>
      </c>
      <c r="D25" s="247">
        <f t="shared" si="2"/>
        <v>7.5393461184264984E-3</v>
      </c>
      <c r="E25" s="215">
        <f t="shared" si="3"/>
        <v>9.1499991693009663E-3</v>
      </c>
      <c r="F25" s="52">
        <f t="shared" si="4"/>
        <v>0.18214083410805801</v>
      </c>
      <c r="H25" s="19">
        <v>3530.7110000000002</v>
      </c>
      <c r="I25" s="140">
        <v>3549.1400000000008</v>
      </c>
      <c r="J25" s="247">
        <f t="shared" si="5"/>
        <v>1.0604176629982448E-2</v>
      </c>
      <c r="K25" s="215">
        <f t="shared" si="6"/>
        <v>1.0701305374485291E-2</v>
      </c>
      <c r="L25" s="52">
        <f t="shared" si="7"/>
        <v>5.2196285677305618E-3</v>
      </c>
      <c r="N25" s="27">
        <f t="shared" si="0"/>
        <v>3.0533898341729198</v>
      </c>
      <c r="O25" s="152">
        <f t="shared" si="1"/>
        <v>2.5964143242675797</v>
      </c>
      <c r="P25" s="52">
        <f t="shared" si="8"/>
        <v>-0.14966169887348246</v>
      </c>
    </row>
    <row r="26" spans="1:16" ht="20.100000000000001" customHeight="1" x14ac:dyDescent="0.25">
      <c r="A26" s="8" t="s">
        <v>183</v>
      </c>
      <c r="B26" s="19">
        <v>11155.550000000001</v>
      </c>
      <c r="C26" s="140">
        <v>12094.159999999994</v>
      </c>
      <c r="D26" s="247">
        <f t="shared" si="2"/>
        <v>7.2735219416178633E-3</v>
      </c>
      <c r="E26" s="215">
        <f t="shared" si="3"/>
        <v>8.0955736834923096E-3</v>
      </c>
      <c r="F26" s="52">
        <f t="shared" si="4"/>
        <v>8.4138388515133111E-2</v>
      </c>
      <c r="H26" s="19">
        <v>3160.6709999999998</v>
      </c>
      <c r="I26" s="140">
        <v>3413.5790000000002</v>
      </c>
      <c r="J26" s="247">
        <f t="shared" si="5"/>
        <v>9.4927943842651654E-3</v>
      </c>
      <c r="K26" s="215">
        <f t="shared" si="6"/>
        <v>1.0292564198349494E-2</v>
      </c>
      <c r="L26" s="52">
        <f t="shared" si="7"/>
        <v>8.0017186224064563E-2</v>
      </c>
      <c r="N26" s="27">
        <f t="shared" si="0"/>
        <v>2.8332722277252125</v>
      </c>
      <c r="O26" s="152">
        <f t="shared" si="1"/>
        <v>2.8225019348181286</v>
      </c>
      <c r="P26" s="52">
        <f t="shared" si="8"/>
        <v>-3.8013618323330537E-3</v>
      </c>
    </row>
    <row r="27" spans="1:16" ht="20.100000000000001" customHeight="1" x14ac:dyDescent="0.25">
      <c r="A27" s="8" t="s">
        <v>184</v>
      </c>
      <c r="B27" s="19">
        <v>10456.350000000002</v>
      </c>
      <c r="C27" s="140">
        <v>8815.2900000000009</v>
      </c>
      <c r="D27" s="247">
        <f t="shared" si="2"/>
        <v>6.817637064442E-3</v>
      </c>
      <c r="E27" s="215">
        <f t="shared" si="3"/>
        <v>5.9007677867956897E-3</v>
      </c>
      <c r="F27" s="52">
        <f t="shared" si="4"/>
        <v>-0.1569438666456269</v>
      </c>
      <c r="H27" s="19">
        <v>2992.1080000000002</v>
      </c>
      <c r="I27" s="140">
        <v>3235.4210000000007</v>
      </c>
      <c r="J27" s="247">
        <f t="shared" si="5"/>
        <v>8.9865303979803288E-3</v>
      </c>
      <c r="K27" s="215">
        <f t="shared" si="6"/>
        <v>9.755385286582827E-3</v>
      </c>
      <c r="L27" s="52">
        <f t="shared" si="7"/>
        <v>8.1318254554982816E-2</v>
      </c>
      <c r="N27" s="27">
        <f t="shared" si="0"/>
        <v>2.8615224241728705</v>
      </c>
      <c r="O27" s="152">
        <f t="shared" si="1"/>
        <v>3.6702377346632957</v>
      </c>
      <c r="P27" s="52">
        <f t="shared" si="8"/>
        <v>0.28261714940926463</v>
      </c>
    </row>
    <row r="28" spans="1:16" ht="20.100000000000001" customHeight="1" x14ac:dyDescent="0.25">
      <c r="A28" s="8" t="s">
        <v>188</v>
      </c>
      <c r="B28" s="19">
        <v>23723.489999999998</v>
      </c>
      <c r="C28" s="140">
        <v>14105.230000000001</v>
      </c>
      <c r="D28" s="247">
        <f t="shared" si="2"/>
        <v>1.5467935247186551E-2</v>
      </c>
      <c r="E28" s="215">
        <f t="shared" si="3"/>
        <v>9.4417412029943609E-3</v>
      </c>
      <c r="F28" s="52">
        <f t="shared" si="4"/>
        <v>-0.40543191579316523</v>
      </c>
      <c r="H28" s="19">
        <v>4885.8329999999987</v>
      </c>
      <c r="I28" s="140">
        <v>2671.7380000000003</v>
      </c>
      <c r="J28" s="247">
        <f t="shared" si="5"/>
        <v>1.4674165094961614E-2</v>
      </c>
      <c r="K28" s="215">
        <f t="shared" si="6"/>
        <v>8.0557780810609266E-3</v>
      </c>
      <c r="L28" s="52">
        <f t="shared" si="7"/>
        <v>-0.45316632803454376</v>
      </c>
      <c r="N28" s="27">
        <f t="shared" si="0"/>
        <v>2.0594916683843731</v>
      </c>
      <c r="O28" s="152">
        <f t="shared" si="1"/>
        <v>1.8941470645994429</v>
      </c>
      <c r="P28" s="52">
        <f t="shared" si="8"/>
        <v>-8.0284181928562737E-2</v>
      </c>
    </row>
    <row r="29" spans="1:16" ht="20.100000000000001" customHeight="1" x14ac:dyDescent="0.25">
      <c r="A29" s="8" t="s">
        <v>189</v>
      </c>
      <c r="B29" s="19">
        <v>7057.6</v>
      </c>
      <c r="C29" s="140">
        <v>9961.380000000001</v>
      </c>
      <c r="D29" s="247">
        <f t="shared" si="2"/>
        <v>4.601620579457062E-3</v>
      </c>
      <c r="E29" s="215">
        <f t="shared" si="3"/>
        <v>6.6679360765250885E-3</v>
      </c>
      <c r="F29" s="52">
        <f>(C29-B29)/B29</f>
        <v>0.41144014962593523</v>
      </c>
      <c r="H29" s="19">
        <v>1833.1490000000006</v>
      </c>
      <c r="I29" s="140">
        <v>2431.9900000000002</v>
      </c>
      <c r="J29" s="247">
        <f t="shared" si="5"/>
        <v>5.5057000658155532E-3</v>
      </c>
      <c r="K29" s="215">
        <f t="shared" si="6"/>
        <v>7.3328940694631604E-3</v>
      </c>
      <c r="L29" s="52">
        <f>(I29-H29)/H29</f>
        <v>0.32667339097912906</v>
      </c>
      <c r="N29" s="27">
        <f t="shared" si="0"/>
        <v>2.5974113012922246</v>
      </c>
      <c r="O29" s="152">
        <f t="shared" si="1"/>
        <v>2.4414187592482168</v>
      </c>
      <c r="P29" s="52">
        <f>(O29-N29)/N29</f>
        <v>-6.005692743632892E-2</v>
      </c>
    </row>
    <row r="30" spans="1:16" ht="20.100000000000001" customHeight="1" x14ac:dyDescent="0.25">
      <c r="A30" s="8" t="s">
        <v>201</v>
      </c>
      <c r="B30" s="19">
        <v>8247.6200000000044</v>
      </c>
      <c r="C30" s="140">
        <v>6938.04</v>
      </c>
      <c r="D30" s="247">
        <f t="shared" si="2"/>
        <v>5.3775246434399331E-3</v>
      </c>
      <c r="E30" s="215">
        <f t="shared" si="3"/>
        <v>4.6441765314016855E-3</v>
      </c>
      <c r="F30" s="52">
        <f t="shared" si="4"/>
        <v>-0.15878277612208175</v>
      </c>
      <c r="H30" s="19">
        <v>2702.2350000000006</v>
      </c>
      <c r="I30" s="140">
        <v>2224.927000000001</v>
      </c>
      <c r="J30" s="247">
        <f t="shared" si="5"/>
        <v>8.1159226104092416E-3</v>
      </c>
      <c r="K30" s="215">
        <f t="shared" si="6"/>
        <v>6.7085613030022605E-3</v>
      </c>
      <c r="L30" s="52">
        <f t="shared" si="7"/>
        <v>-0.17663452660482876</v>
      </c>
      <c r="N30" s="27">
        <f t="shared" si="0"/>
        <v>3.2763815500714131</v>
      </c>
      <c r="O30" s="152">
        <f t="shared" si="1"/>
        <v>3.2068523675274303</v>
      </c>
      <c r="P30" s="52">
        <f t="shared" si="8"/>
        <v>-2.1221332583339473E-2</v>
      </c>
    </row>
    <row r="31" spans="1:16" ht="20.100000000000001" customHeight="1" x14ac:dyDescent="0.25">
      <c r="A31" s="8" t="s">
        <v>182</v>
      </c>
      <c r="B31" s="19">
        <v>222.6400000000001</v>
      </c>
      <c r="C31" s="140">
        <v>1240.1100000000006</v>
      </c>
      <c r="D31" s="247">
        <f t="shared" si="2"/>
        <v>1.4516334246915676E-4</v>
      </c>
      <c r="E31" s="215">
        <f t="shared" si="3"/>
        <v>8.301032796519689E-4</v>
      </c>
      <c r="F31" s="52">
        <f t="shared" si="4"/>
        <v>4.5700233560905499</v>
      </c>
      <c r="H31" s="19">
        <v>394.45600000000013</v>
      </c>
      <c r="I31" s="140">
        <v>2185.9920000000002</v>
      </c>
      <c r="J31" s="247">
        <f t="shared" si="5"/>
        <v>1.1847135312848766E-3</v>
      </c>
      <c r="K31" s="215">
        <f t="shared" si="6"/>
        <v>6.5911651662605162E-3</v>
      </c>
      <c r="L31" s="52">
        <f t="shared" si="7"/>
        <v>4.5417891982882743</v>
      </c>
      <c r="N31" s="27">
        <f t="shared" si="0"/>
        <v>17.717211642112826</v>
      </c>
      <c r="O31" s="152">
        <f t="shared" si="1"/>
        <v>17.627404020611067</v>
      </c>
      <c r="P31" s="52">
        <f t="shared" si="8"/>
        <v>-5.0689478297076497E-3</v>
      </c>
    </row>
    <row r="32" spans="1:16" ht="20.100000000000001" customHeight="1" thickBot="1" x14ac:dyDescent="0.3">
      <c r="A32" s="8" t="s">
        <v>17</v>
      </c>
      <c r="B32" s="19">
        <f>B33-SUM(B7:B31)</f>
        <v>158846.58000000031</v>
      </c>
      <c r="C32" s="140">
        <f>C33-SUM(C7:C31)</f>
        <v>162154.30000000121</v>
      </c>
      <c r="D32" s="247">
        <f t="shared" si="2"/>
        <v>0.10356944166634181</v>
      </c>
      <c r="E32" s="215">
        <f t="shared" si="3"/>
        <v>0.10854264237823275</v>
      </c>
      <c r="F32" s="52">
        <f t="shared" si="4"/>
        <v>2.0823363021104369E-2</v>
      </c>
      <c r="H32" s="19">
        <f>H33-SUM(H7:H31)</f>
        <v>28723.751999999862</v>
      </c>
      <c r="I32" s="140">
        <f>I33-SUM(I7:I31)</f>
        <v>32512.073000000033</v>
      </c>
      <c r="J32" s="247">
        <f t="shared" si="5"/>
        <v>8.6269235766906469E-2</v>
      </c>
      <c r="K32" s="215">
        <f t="shared" si="6"/>
        <v>9.8029838645575657E-2</v>
      </c>
      <c r="L32" s="52">
        <f t="shared" si="7"/>
        <v>0.13188809734884877</v>
      </c>
      <c r="N32" s="27">
        <f t="shared" si="0"/>
        <v>1.8082700930671476</v>
      </c>
      <c r="O32" s="152">
        <f t="shared" si="1"/>
        <v>2.0050083778228385</v>
      </c>
      <c r="P32" s="52">
        <f t="shared" si="8"/>
        <v>0.10879916972026439</v>
      </c>
    </row>
    <row r="33" spans="1:16" ht="26.25" customHeight="1" thickBot="1" x14ac:dyDescent="0.3">
      <c r="A33" s="12" t="s">
        <v>18</v>
      </c>
      <c r="B33" s="17">
        <v>1533720.5400000005</v>
      </c>
      <c r="C33" s="145">
        <v>1493922.540000001</v>
      </c>
      <c r="D33" s="243">
        <f>SUM(D7:D32)</f>
        <v>1</v>
      </c>
      <c r="E33" s="244">
        <f>SUM(E7:E32)</f>
        <v>1.0000000000000002</v>
      </c>
      <c r="F33" s="57">
        <f t="shared" si="4"/>
        <v>-2.5948664676551519E-2</v>
      </c>
      <c r="G33" s="1"/>
      <c r="H33" s="17">
        <v>332954.75199999986</v>
      </c>
      <c r="I33" s="145">
        <v>331654.86600000015</v>
      </c>
      <c r="J33" s="243">
        <f>SUM(J7:J32)</f>
        <v>1.0000000000000002</v>
      </c>
      <c r="K33" s="244">
        <f>SUM(K7:K32)</f>
        <v>0.99999999999999978</v>
      </c>
      <c r="L33" s="57">
        <f t="shared" si="7"/>
        <v>-3.9040920491193593E-3</v>
      </c>
      <c r="N33" s="29">
        <f t="shared" si="0"/>
        <v>2.170895826954236</v>
      </c>
      <c r="O33" s="146">
        <f t="shared" si="1"/>
        <v>2.2200271909680134</v>
      </c>
      <c r="P33" s="57">
        <f t="shared" si="8"/>
        <v>2.2631838618764409E-2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5"/>
      <c r="D36" s="349" t="s">
        <v>104</v>
      </c>
      <c r="E36" s="345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5"/>
      <c r="P36" s="130" t="s">
        <v>0</v>
      </c>
    </row>
    <row r="37" spans="1:16" x14ac:dyDescent="0.25">
      <c r="A37" s="362"/>
      <c r="B37" s="352" t="str">
        <f>B5</f>
        <v>jan-jul</v>
      </c>
      <c r="C37" s="354"/>
      <c r="D37" s="352" t="str">
        <f>B5</f>
        <v>jan-jul</v>
      </c>
      <c r="E37" s="354"/>
      <c r="F37" s="131" t="str">
        <f>F5</f>
        <v>2022/2021</v>
      </c>
      <c r="H37" s="355" t="str">
        <f>B5</f>
        <v>jan-jul</v>
      </c>
      <c r="I37" s="354"/>
      <c r="J37" s="352" t="str">
        <f>B5</f>
        <v>jan-jul</v>
      </c>
      <c r="K37" s="353"/>
      <c r="L37" s="131" t="str">
        <f>F37</f>
        <v>2022/2021</v>
      </c>
      <c r="N37" s="355" t="str">
        <f>B5</f>
        <v>jan-jul</v>
      </c>
      <c r="O37" s="353"/>
      <c r="P37" s="131" t="str">
        <f>P5</f>
        <v>2022/2021</v>
      </c>
    </row>
    <row r="38" spans="1:16" ht="19.5" customHeight="1" thickBot="1" x14ac:dyDescent="0.3">
      <c r="A38" s="363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166</v>
      </c>
      <c r="B39" s="39">
        <v>130183.24</v>
      </c>
      <c r="C39" s="147">
        <v>123242.50999999995</v>
      </c>
      <c r="D39" s="247">
        <f t="shared" ref="D39:D61" si="9">B39/$B$62</f>
        <v>0.21351279289152936</v>
      </c>
      <c r="E39" s="246">
        <f t="shared" ref="E39:E61" si="10">C39/$C$62</f>
        <v>0.20650543551987366</v>
      </c>
      <c r="F39" s="52">
        <f>(C39-B39)/B39</f>
        <v>-5.3315081111824023E-2</v>
      </c>
      <c r="H39" s="39">
        <v>20276.017999999996</v>
      </c>
      <c r="I39" s="147">
        <v>20406.639000000006</v>
      </c>
      <c r="J39" s="247">
        <f t="shared" ref="J39:J61" si="11">H39/$H$62</f>
        <v>0.15998372011654147</v>
      </c>
      <c r="K39" s="246">
        <f t="shared" ref="K39:K61" si="12">I39/$I$62</f>
        <v>0.16679281173445096</v>
      </c>
      <c r="L39" s="52">
        <f>(I39-H39)/H39</f>
        <v>6.4421426337267071E-3</v>
      </c>
      <c r="N39" s="27">
        <f t="shared" ref="N39:N62" si="13">(H39/B39)*10</f>
        <v>1.5574983384957999</v>
      </c>
      <c r="O39" s="151">
        <f t="shared" ref="O39:O62" si="14">(I39/C39)*10</f>
        <v>1.6558117000375938</v>
      </c>
      <c r="P39" s="61">
        <f t="shared" si="8"/>
        <v>6.3122610863741255E-2</v>
      </c>
    </row>
    <row r="40" spans="1:16" ht="20.100000000000001" customHeight="1" x14ac:dyDescent="0.25">
      <c r="A40" s="38" t="s">
        <v>170</v>
      </c>
      <c r="B40" s="19">
        <v>116249.50000000006</v>
      </c>
      <c r="C40" s="140">
        <v>103181.65999999997</v>
      </c>
      <c r="D40" s="247">
        <f t="shared" si="9"/>
        <v>0.19066014501746809</v>
      </c>
      <c r="E40" s="215">
        <f t="shared" si="10"/>
        <v>0.17289142874454219</v>
      </c>
      <c r="F40" s="52">
        <f t="shared" ref="F40:F62" si="15">(C40-B40)/B40</f>
        <v>-0.11241201037423883</v>
      </c>
      <c r="H40" s="19">
        <v>22935.390000000003</v>
      </c>
      <c r="I40" s="140">
        <v>18978.464</v>
      </c>
      <c r="J40" s="247">
        <f t="shared" si="11"/>
        <v>0.18096694402834546</v>
      </c>
      <c r="K40" s="215">
        <f t="shared" si="12"/>
        <v>0.15511968300909593</v>
      </c>
      <c r="L40" s="52">
        <f t="shared" ref="L40:L62" si="16">(I40-H40)/H40</f>
        <v>-0.17252490583329966</v>
      </c>
      <c r="N40" s="27">
        <f t="shared" si="13"/>
        <v>1.9729452599796122</v>
      </c>
      <c r="O40" s="152">
        <f t="shared" si="14"/>
        <v>1.8393253219612871</v>
      </c>
      <c r="P40" s="52">
        <f t="shared" si="8"/>
        <v>-6.7726125366349976E-2</v>
      </c>
    </row>
    <row r="41" spans="1:16" ht="20.100000000000001" customHeight="1" x14ac:dyDescent="0.25">
      <c r="A41" s="38" t="s">
        <v>175</v>
      </c>
      <c r="B41" s="19">
        <v>76461.239999999962</v>
      </c>
      <c r="C41" s="140">
        <v>73377.09</v>
      </c>
      <c r="D41" s="247">
        <f t="shared" si="9"/>
        <v>0.12540364566398493</v>
      </c>
      <c r="E41" s="215">
        <f t="shared" si="10"/>
        <v>0.1229508221443313</v>
      </c>
      <c r="F41" s="52">
        <f t="shared" si="15"/>
        <v>-4.0336123243619466E-2</v>
      </c>
      <c r="H41" s="19">
        <v>16619.526999999998</v>
      </c>
      <c r="I41" s="140">
        <v>16152.209999999994</v>
      </c>
      <c r="J41" s="247">
        <f t="shared" si="11"/>
        <v>0.13113293527542264</v>
      </c>
      <c r="K41" s="215">
        <f t="shared" si="12"/>
        <v>0.13201941395764949</v>
      </c>
      <c r="L41" s="52">
        <f t="shared" si="16"/>
        <v>-2.811854994429171E-2</v>
      </c>
      <c r="N41" s="27">
        <f t="shared" si="13"/>
        <v>2.1735884743694984</v>
      </c>
      <c r="O41" s="152">
        <f t="shared" si="14"/>
        <v>2.2012606387088933</v>
      </c>
      <c r="P41" s="52">
        <f t="shared" si="8"/>
        <v>1.2731096371598987E-2</v>
      </c>
    </row>
    <row r="42" spans="1:16" ht="20.100000000000001" customHeight="1" x14ac:dyDescent="0.25">
      <c r="A42" s="38" t="s">
        <v>176</v>
      </c>
      <c r="B42" s="19">
        <v>75198.950000000026</v>
      </c>
      <c r="C42" s="140">
        <v>61659.620000000017</v>
      </c>
      <c r="D42" s="247">
        <f t="shared" si="9"/>
        <v>0.12333337100083294</v>
      </c>
      <c r="E42" s="215">
        <f t="shared" si="10"/>
        <v>0.10331700224289428</v>
      </c>
      <c r="F42" s="52">
        <f t="shared" si="15"/>
        <v>-0.18004679586616573</v>
      </c>
      <c r="H42" s="19">
        <v>16665.676999999996</v>
      </c>
      <c r="I42" s="140">
        <v>14298.418</v>
      </c>
      <c r="J42" s="247">
        <f t="shared" si="11"/>
        <v>0.13149707229105254</v>
      </c>
      <c r="K42" s="215">
        <f t="shared" si="12"/>
        <v>0.11686752245553439</v>
      </c>
      <c r="L42" s="52">
        <f t="shared" si="16"/>
        <v>-0.14204397457120985</v>
      </c>
      <c r="N42" s="27">
        <f t="shared" si="13"/>
        <v>2.2162113965687009</v>
      </c>
      <c r="O42" s="152">
        <f t="shared" si="14"/>
        <v>2.3189273628348657</v>
      </c>
      <c r="P42" s="52">
        <f t="shared" si="8"/>
        <v>4.6347548986164881E-2</v>
      </c>
    </row>
    <row r="43" spans="1:16" ht="20.100000000000001" customHeight="1" x14ac:dyDescent="0.25">
      <c r="A43" s="38" t="s">
        <v>172</v>
      </c>
      <c r="B43" s="19">
        <v>31687.470000000008</v>
      </c>
      <c r="C43" s="140">
        <v>34845.770000000004</v>
      </c>
      <c r="D43" s="247">
        <f t="shared" si="9"/>
        <v>5.1970439661561278E-2</v>
      </c>
      <c r="E43" s="215">
        <f t="shared" si="10"/>
        <v>5.8387653009301349E-2</v>
      </c>
      <c r="F43" s="52">
        <f t="shared" si="15"/>
        <v>9.9670311324949412E-2</v>
      </c>
      <c r="H43" s="19">
        <v>8158.7830000000013</v>
      </c>
      <c r="I43" s="140">
        <v>9221.3829999999998</v>
      </c>
      <c r="J43" s="247">
        <f t="shared" si="11"/>
        <v>6.4375187276101101E-2</v>
      </c>
      <c r="K43" s="215">
        <f t="shared" si="12"/>
        <v>7.537058888777648E-2</v>
      </c>
      <c r="L43" s="52">
        <f t="shared" si="16"/>
        <v>0.13024001251166975</v>
      </c>
      <c r="N43" s="27">
        <f t="shared" si="13"/>
        <v>2.5747663035262831</v>
      </c>
      <c r="O43" s="152">
        <f t="shared" si="14"/>
        <v>2.6463421528638911</v>
      </c>
      <c r="P43" s="52">
        <f t="shared" si="8"/>
        <v>2.7798969265513895E-2</v>
      </c>
    </row>
    <row r="44" spans="1:16" ht="20.100000000000001" customHeight="1" x14ac:dyDescent="0.25">
      <c r="A44" s="38" t="s">
        <v>177</v>
      </c>
      <c r="B44" s="19">
        <v>29231.699999999997</v>
      </c>
      <c r="C44" s="140">
        <v>50320.780000000006</v>
      </c>
      <c r="D44" s="247">
        <f t="shared" si="9"/>
        <v>4.7942745225632098E-2</v>
      </c>
      <c r="E44" s="215">
        <f t="shared" si="10"/>
        <v>8.4317615647391098E-2</v>
      </c>
      <c r="F44" s="52">
        <f t="shared" si="15"/>
        <v>0.72144555397051868</v>
      </c>
      <c r="H44" s="19">
        <v>6048.7419999999984</v>
      </c>
      <c r="I44" s="140">
        <v>8243.4880000000012</v>
      </c>
      <c r="J44" s="247">
        <f t="shared" si="11"/>
        <v>4.7726345833051104E-2</v>
      </c>
      <c r="K44" s="215">
        <f t="shared" si="12"/>
        <v>6.7377804939814212E-2</v>
      </c>
      <c r="L44" s="52">
        <f t="shared" si="16"/>
        <v>0.36284338131796717</v>
      </c>
      <c r="N44" s="27">
        <f t="shared" si="13"/>
        <v>2.0692405847076971</v>
      </c>
      <c r="O44" s="152">
        <f t="shared" si="14"/>
        <v>1.6381876433552898</v>
      </c>
      <c r="P44" s="52">
        <f t="shared" si="8"/>
        <v>-0.20831455971722992</v>
      </c>
    </row>
    <row r="45" spans="1:16" ht="20.100000000000001" customHeight="1" x14ac:dyDescent="0.25">
      <c r="A45" s="38" t="s">
        <v>171</v>
      </c>
      <c r="B45" s="19">
        <v>27715.37999999999</v>
      </c>
      <c r="C45" s="140">
        <v>31448.84</v>
      </c>
      <c r="D45" s="247">
        <f t="shared" si="9"/>
        <v>4.54558374015736E-2</v>
      </c>
      <c r="E45" s="215">
        <f t="shared" si="10"/>
        <v>5.2695749224799346E-2</v>
      </c>
      <c r="F45" s="52">
        <f t="shared" si="15"/>
        <v>0.13470715537726746</v>
      </c>
      <c r="H45" s="19">
        <v>6656.6630000000005</v>
      </c>
      <c r="I45" s="140">
        <v>6651.8490000000011</v>
      </c>
      <c r="J45" s="247">
        <f t="shared" si="11"/>
        <v>5.2523020560651383E-2</v>
      </c>
      <c r="K45" s="215">
        <f t="shared" si="12"/>
        <v>5.4368610036321791E-2</v>
      </c>
      <c r="L45" s="52">
        <f t="shared" si="16"/>
        <v>-7.231851755150284E-4</v>
      </c>
      <c r="N45" s="27">
        <f t="shared" si="13"/>
        <v>2.4017938776231835</v>
      </c>
      <c r="O45" s="152">
        <f t="shared" si="14"/>
        <v>2.1151333403712194</v>
      </c>
      <c r="P45" s="52">
        <f t="shared" si="8"/>
        <v>-0.11935268047882759</v>
      </c>
    </row>
    <row r="46" spans="1:16" ht="20.100000000000001" customHeight="1" x14ac:dyDescent="0.25">
      <c r="A46" s="38" t="s">
        <v>181</v>
      </c>
      <c r="B46" s="19">
        <v>27658.21999999999</v>
      </c>
      <c r="C46" s="140">
        <v>27582.930000000004</v>
      </c>
      <c r="D46" s="247">
        <f t="shared" si="9"/>
        <v>4.5362089610063112E-2</v>
      </c>
      <c r="E46" s="215">
        <f t="shared" si="10"/>
        <v>4.6218021464867858E-2</v>
      </c>
      <c r="F46" s="52">
        <f t="shared" si="15"/>
        <v>-2.7221563788264879E-3</v>
      </c>
      <c r="H46" s="19">
        <v>6122.7059999999965</v>
      </c>
      <c r="I46" s="140">
        <v>6011.6410000000014</v>
      </c>
      <c r="J46" s="247">
        <f t="shared" si="11"/>
        <v>4.830994345437397E-2</v>
      </c>
      <c r="K46" s="215">
        <f t="shared" si="12"/>
        <v>4.9135896681864487E-2</v>
      </c>
      <c r="L46" s="52">
        <f t="shared" si="16"/>
        <v>-1.813985515554644E-2</v>
      </c>
      <c r="N46" s="27">
        <f t="shared" si="13"/>
        <v>2.213702110981834</v>
      </c>
      <c r="O46" s="152">
        <f t="shared" si="14"/>
        <v>2.1794787573328871</v>
      </c>
      <c r="P46" s="52">
        <f t="shared" si="8"/>
        <v>-1.5459782722874113E-2</v>
      </c>
    </row>
    <row r="47" spans="1:16" ht="20.100000000000001" customHeight="1" x14ac:dyDescent="0.25">
      <c r="A47" s="38" t="s">
        <v>180</v>
      </c>
      <c r="B47" s="19">
        <v>27086.74</v>
      </c>
      <c r="C47" s="140">
        <v>26278.930000000004</v>
      </c>
      <c r="D47" s="247">
        <f t="shared" si="9"/>
        <v>4.4424808506277023E-2</v>
      </c>
      <c r="E47" s="215">
        <f t="shared" si="10"/>
        <v>4.4033036041267549E-2</v>
      </c>
      <c r="F47" s="52">
        <f t="shared" si="15"/>
        <v>-2.9823079484648119E-2</v>
      </c>
      <c r="H47" s="19">
        <v>5824.6570000000029</v>
      </c>
      <c r="I47" s="140">
        <v>5867.3960000000015</v>
      </c>
      <c r="J47" s="247">
        <f t="shared" si="11"/>
        <v>4.5958249556833829E-2</v>
      </c>
      <c r="K47" s="215">
        <f t="shared" si="12"/>
        <v>4.7956916197687945E-2</v>
      </c>
      <c r="L47" s="52">
        <f t="shared" si="16"/>
        <v>7.3375994500618057E-3</v>
      </c>
      <c r="N47" s="27">
        <f t="shared" si="13"/>
        <v>2.1503721008877417</v>
      </c>
      <c r="O47" s="152">
        <f t="shared" si="14"/>
        <v>2.2327377865080504</v>
      </c>
      <c r="P47" s="52">
        <f t="shared" si="8"/>
        <v>3.8302992112995517E-2</v>
      </c>
    </row>
    <row r="48" spans="1:16" ht="20.100000000000001" customHeight="1" x14ac:dyDescent="0.25">
      <c r="A48" s="38" t="s">
        <v>178</v>
      </c>
      <c r="B48" s="19">
        <v>11563.249999999996</v>
      </c>
      <c r="C48" s="140">
        <v>13669.389999999998</v>
      </c>
      <c r="D48" s="247">
        <f t="shared" si="9"/>
        <v>1.8964820682009265E-2</v>
      </c>
      <c r="E48" s="215">
        <f t="shared" si="10"/>
        <v>2.2904461579377169E-2</v>
      </c>
      <c r="F48" s="52">
        <f t="shared" si="15"/>
        <v>0.18214083410805801</v>
      </c>
      <c r="H48" s="19">
        <v>3530.7110000000002</v>
      </c>
      <c r="I48" s="140">
        <v>3549.1400000000008</v>
      </c>
      <c r="J48" s="247">
        <f t="shared" si="11"/>
        <v>2.7858343804803998E-2</v>
      </c>
      <c r="K48" s="215">
        <f t="shared" si="12"/>
        <v>2.9008747586469739E-2</v>
      </c>
      <c r="L48" s="52">
        <f t="shared" si="16"/>
        <v>5.2196285677305618E-3</v>
      </c>
      <c r="N48" s="27">
        <f t="shared" si="13"/>
        <v>3.0533898341729198</v>
      </c>
      <c r="O48" s="152">
        <f t="shared" si="14"/>
        <v>2.5964143242675797</v>
      </c>
      <c r="P48" s="52">
        <f t="shared" si="8"/>
        <v>-0.14966169887348246</v>
      </c>
    </row>
    <row r="49" spans="1:16" ht="20.100000000000001" customHeight="1" x14ac:dyDescent="0.25">
      <c r="A49" s="38" t="s">
        <v>183</v>
      </c>
      <c r="B49" s="19">
        <v>11155.550000000001</v>
      </c>
      <c r="C49" s="140">
        <v>12094.159999999994</v>
      </c>
      <c r="D49" s="247">
        <f t="shared" si="9"/>
        <v>1.8296154226466483E-2</v>
      </c>
      <c r="E49" s="215">
        <f t="shared" si="10"/>
        <v>2.0265002538872624E-2</v>
      </c>
      <c r="F49" s="52">
        <f t="shared" si="15"/>
        <v>8.4138388515133111E-2</v>
      </c>
      <c r="H49" s="19">
        <v>3160.6709999999998</v>
      </c>
      <c r="I49" s="140">
        <v>3413.5790000000002</v>
      </c>
      <c r="J49" s="247">
        <f t="shared" si="11"/>
        <v>2.493861983375973E-2</v>
      </c>
      <c r="K49" s="215">
        <f t="shared" si="12"/>
        <v>2.7900745413670287E-2</v>
      </c>
      <c r="L49" s="52">
        <f t="shared" si="16"/>
        <v>8.0017186224064563E-2</v>
      </c>
      <c r="N49" s="27">
        <f t="shared" si="13"/>
        <v>2.8332722277252125</v>
      </c>
      <c r="O49" s="152">
        <f t="shared" si="14"/>
        <v>2.8225019348181286</v>
      </c>
      <c r="P49" s="52">
        <f t="shared" si="8"/>
        <v>-3.8013618323330537E-3</v>
      </c>
    </row>
    <row r="50" spans="1:16" ht="20.100000000000001" customHeight="1" x14ac:dyDescent="0.25">
      <c r="A50" s="38" t="s">
        <v>190</v>
      </c>
      <c r="B50" s="19">
        <v>6093.9199999999992</v>
      </c>
      <c r="C50" s="140">
        <v>9706.9999999999982</v>
      </c>
      <c r="D50" s="247">
        <f t="shared" si="9"/>
        <v>9.9946035976485777E-3</v>
      </c>
      <c r="E50" s="215">
        <f t="shared" si="10"/>
        <v>1.6265071707736348E-2</v>
      </c>
      <c r="F50" s="52">
        <f t="shared" si="15"/>
        <v>0.59289915194160725</v>
      </c>
      <c r="H50" s="19">
        <v>1409.22</v>
      </c>
      <c r="I50" s="140">
        <v>2171.2180000000003</v>
      </c>
      <c r="J50" s="247">
        <f t="shared" si="11"/>
        <v>1.1119158508472058E-2</v>
      </c>
      <c r="K50" s="215">
        <f t="shared" si="12"/>
        <v>1.7746359658170612E-2</v>
      </c>
      <c r="L50" s="52">
        <f t="shared" si="16"/>
        <v>0.54072323696796831</v>
      </c>
      <c r="N50" s="27">
        <f t="shared" si="13"/>
        <v>2.3125016409798622</v>
      </c>
      <c r="O50" s="152">
        <f t="shared" si="14"/>
        <v>2.2367549191305249</v>
      </c>
      <c r="P50" s="52">
        <f t="shared" si="8"/>
        <v>-3.2755315934496626E-2</v>
      </c>
    </row>
    <row r="51" spans="1:16" ht="20.100000000000001" customHeight="1" x14ac:dyDescent="0.25">
      <c r="A51" s="38" t="s">
        <v>191</v>
      </c>
      <c r="B51" s="19">
        <v>10281.759999999997</v>
      </c>
      <c r="C51" s="140">
        <v>7130.5300000000016</v>
      </c>
      <c r="D51" s="247">
        <f t="shared" si="9"/>
        <v>1.6863056207852944E-2</v>
      </c>
      <c r="E51" s="215">
        <f t="shared" si="10"/>
        <v>1.1947932601644722E-2</v>
      </c>
      <c r="F51" s="52">
        <f t="shared" si="15"/>
        <v>-0.30648741071567476</v>
      </c>
      <c r="H51" s="19">
        <v>2517.3070000000002</v>
      </c>
      <c r="I51" s="140">
        <v>2107.241</v>
      </c>
      <c r="J51" s="247">
        <f t="shared" si="11"/>
        <v>1.9862289456214269E-2</v>
      </c>
      <c r="K51" s="215">
        <f t="shared" si="12"/>
        <v>1.7223446320195894E-2</v>
      </c>
      <c r="L51" s="52">
        <f t="shared" si="16"/>
        <v>-0.16289868498359567</v>
      </c>
      <c r="N51" s="27">
        <f t="shared" si="13"/>
        <v>2.4483230497502384</v>
      </c>
      <c r="O51" s="152">
        <f t="shared" si="14"/>
        <v>2.955237548961998</v>
      </c>
      <c r="P51" s="52">
        <f t="shared" si="8"/>
        <v>0.20704559362109981</v>
      </c>
    </row>
    <row r="52" spans="1:16" ht="20.100000000000001" customHeight="1" x14ac:dyDescent="0.25">
      <c r="A52" s="38" t="s">
        <v>194</v>
      </c>
      <c r="B52" s="19">
        <v>3500.27</v>
      </c>
      <c r="C52" s="140">
        <v>4127.6900000000014</v>
      </c>
      <c r="D52" s="247">
        <f t="shared" si="9"/>
        <v>5.7407729564453412E-3</v>
      </c>
      <c r="E52" s="215">
        <f t="shared" si="10"/>
        <v>6.916366934923898E-3</v>
      </c>
      <c r="F52" s="52">
        <f t="shared" si="15"/>
        <v>0.17924902936059259</v>
      </c>
      <c r="H52" s="19">
        <v>983.71300000000008</v>
      </c>
      <c r="I52" s="140">
        <v>1191.346</v>
      </c>
      <c r="J52" s="247">
        <f t="shared" si="11"/>
        <v>7.7617836631928127E-3</v>
      </c>
      <c r="K52" s="215">
        <f t="shared" si="12"/>
        <v>9.737416783263092E-3</v>
      </c>
      <c r="L52" s="52">
        <f t="shared" si="16"/>
        <v>0.21107070863148084</v>
      </c>
      <c r="N52" s="27">
        <f t="shared" ref="N52" si="17">(H52/B52)*10</f>
        <v>2.8103917697777603</v>
      </c>
      <c r="O52" s="152">
        <f t="shared" ref="O52" si="18">(I52/C52)*10</f>
        <v>2.8862293437733926</v>
      </c>
      <c r="P52" s="52">
        <f t="shared" ref="P52" si="19">(O52-N52)/N52</f>
        <v>2.6984698294084942E-2</v>
      </c>
    </row>
    <row r="53" spans="1:16" ht="20.100000000000001" customHeight="1" x14ac:dyDescent="0.25">
      <c r="A53" s="38" t="s">
        <v>193</v>
      </c>
      <c r="B53" s="19">
        <v>8417.3900000000031</v>
      </c>
      <c r="C53" s="140">
        <v>6223.88</v>
      </c>
      <c r="D53" s="247">
        <f t="shared" si="9"/>
        <v>1.3805313554626776E-2</v>
      </c>
      <c r="E53" s="215">
        <f t="shared" si="10"/>
        <v>1.042874775938458E-2</v>
      </c>
      <c r="F53" s="52">
        <f t="shared" si="15"/>
        <v>-0.26059265401745696</v>
      </c>
      <c r="H53" s="19">
        <v>1429.2309999999998</v>
      </c>
      <c r="I53" s="140">
        <v>1092.1319999999996</v>
      </c>
      <c r="J53" s="247">
        <f t="shared" si="11"/>
        <v>1.1277051158954618E-2</v>
      </c>
      <c r="K53" s="215">
        <f t="shared" si="12"/>
        <v>8.9264952972005467E-3</v>
      </c>
      <c r="L53" s="52">
        <f t="shared" si="16"/>
        <v>-0.23586040325181878</v>
      </c>
      <c r="N53" s="27">
        <f t="shared" ref="N53" si="20">(H53/B53)*10</f>
        <v>1.697950314765027</v>
      </c>
      <c r="O53" s="152">
        <f t="shared" ref="O53" si="21">(I53/C53)*10</f>
        <v>1.7547446287524817</v>
      </c>
      <c r="P53" s="52">
        <f t="shared" ref="P53" si="22">(O53-N53)/N53</f>
        <v>3.344874905560135E-2</v>
      </c>
    </row>
    <row r="54" spans="1:16" ht="20.100000000000001" customHeight="1" x14ac:dyDescent="0.25">
      <c r="A54" s="38" t="s">
        <v>197</v>
      </c>
      <c r="B54" s="19">
        <v>2684.1200000000008</v>
      </c>
      <c r="C54" s="140">
        <v>2584.4799999999996</v>
      </c>
      <c r="D54" s="247">
        <f t="shared" si="9"/>
        <v>4.4022099746174074E-3</v>
      </c>
      <c r="E54" s="215">
        <f t="shared" si="10"/>
        <v>4.3305606806645141E-3</v>
      </c>
      <c r="F54" s="52">
        <f t="shared" si="15"/>
        <v>-3.7122036272596311E-2</v>
      </c>
      <c r="H54" s="19">
        <v>764.57899999999984</v>
      </c>
      <c r="I54" s="140">
        <v>678.90800000000013</v>
      </c>
      <c r="J54" s="247">
        <f t="shared" si="11"/>
        <v>6.0327522269404748E-3</v>
      </c>
      <c r="K54" s="215">
        <f t="shared" si="12"/>
        <v>5.5490261884386062E-3</v>
      </c>
      <c r="L54" s="52">
        <f t="shared" si="16"/>
        <v>-0.11204989935637746</v>
      </c>
      <c r="N54" s="27">
        <f t="shared" ref="N54" si="23">(H54/B54)*10</f>
        <v>2.8485276366183316</v>
      </c>
      <c r="O54" s="152">
        <f t="shared" ref="O54" si="24">(I54/C54)*10</f>
        <v>2.6268649786417391</v>
      </c>
      <c r="P54" s="52">
        <f t="shared" ref="P54" si="25">(O54-N54)/N54</f>
        <v>-7.7816572718859917E-2</v>
      </c>
    </row>
    <row r="55" spans="1:16" ht="20.100000000000001" customHeight="1" x14ac:dyDescent="0.25">
      <c r="A55" s="38" t="s">
        <v>196</v>
      </c>
      <c r="B55" s="19">
        <v>8073.43</v>
      </c>
      <c r="C55" s="140">
        <v>2901.45</v>
      </c>
      <c r="D55" s="247">
        <f t="shared" si="9"/>
        <v>1.3241186711240707E-2</v>
      </c>
      <c r="E55" s="215">
        <f t="shared" si="10"/>
        <v>4.8616763476266233E-3</v>
      </c>
      <c r="F55" s="52">
        <f t="shared" si="15"/>
        <v>-0.64061743273924465</v>
      </c>
      <c r="H55" s="19">
        <v>1744.9730000000004</v>
      </c>
      <c r="I55" s="140">
        <v>630.04499999999962</v>
      </c>
      <c r="J55" s="247">
        <f t="shared" si="11"/>
        <v>1.3768348008120818E-2</v>
      </c>
      <c r="K55" s="215">
        <f t="shared" si="12"/>
        <v>5.1496464983396854E-3</v>
      </c>
      <c r="L55" s="52">
        <f t="shared" si="16"/>
        <v>-0.63893710676325677</v>
      </c>
      <c r="N55" s="27">
        <f t="shared" ref="N55:N56" si="26">(H55/B55)*10</f>
        <v>2.1613775062148308</v>
      </c>
      <c r="O55" s="152">
        <f t="shared" ref="O55:O56" si="27">(I55/C55)*10</f>
        <v>2.1714832239052875</v>
      </c>
      <c r="P55" s="52">
        <f t="shared" ref="P55:P56" si="28">(O55-N55)/N55</f>
        <v>4.6755912196729367E-3</v>
      </c>
    </row>
    <row r="56" spans="1:16" ht="20.100000000000001" customHeight="1" x14ac:dyDescent="0.25">
      <c r="A56" s="38" t="s">
        <v>192</v>
      </c>
      <c r="B56" s="19">
        <v>1681.4699999999996</v>
      </c>
      <c r="C56" s="140">
        <v>1653.5999999999995</v>
      </c>
      <c r="D56" s="247">
        <f t="shared" si="9"/>
        <v>2.7577694015244953E-3</v>
      </c>
      <c r="E56" s="215">
        <f t="shared" si="10"/>
        <v>2.7707759942219865E-3</v>
      </c>
      <c r="F56" s="52">
        <f t="shared" si="15"/>
        <v>-1.6574782779353855E-2</v>
      </c>
      <c r="H56" s="19">
        <v>586.47199999999998</v>
      </c>
      <c r="I56" s="140">
        <v>525.43500000000006</v>
      </c>
      <c r="J56" s="247">
        <f t="shared" si="11"/>
        <v>4.6274358359806311E-3</v>
      </c>
      <c r="K56" s="215">
        <f t="shared" si="12"/>
        <v>4.2946210316010987E-3</v>
      </c>
      <c r="L56" s="52">
        <f t="shared" si="16"/>
        <v>-0.10407487484483474</v>
      </c>
      <c r="N56" s="27">
        <f t="shared" si="26"/>
        <v>3.4878528906254651</v>
      </c>
      <c r="O56" s="152">
        <f t="shared" si="27"/>
        <v>3.1775217706821497</v>
      </c>
      <c r="P56" s="52">
        <f t="shared" si="28"/>
        <v>-8.8974830554755635E-2</v>
      </c>
    </row>
    <row r="57" spans="1:16" ht="20.100000000000001" customHeight="1" x14ac:dyDescent="0.25">
      <c r="A57" s="38" t="s">
        <v>198</v>
      </c>
      <c r="B57" s="19">
        <v>1606.11</v>
      </c>
      <c r="C57" s="140">
        <v>2362.3399999999997</v>
      </c>
      <c r="D57" s="247">
        <f t="shared" si="9"/>
        <v>2.6341718933329218E-3</v>
      </c>
      <c r="E57" s="215">
        <f t="shared" si="10"/>
        <v>3.9583423815858542E-3</v>
      </c>
      <c r="F57" s="52">
        <f t="shared" si="15"/>
        <v>0.47084570795275532</v>
      </c>
      <c r="H57" s="19">
        <v>382.46600000000007</v>
      </c>
      <c r="I57" s="140">
        <v>484.72300000000001</v>
      </c>
      <c r="J57" s="247">
        <f t="shared" si="11"/>
        <v>3.0177687501605674E-3</v>
      </c>
      <c r="K57" s="215">
        <f t="shared" si="12"/>
        <v>3.9618631996360719E-3</v>
      </c>
      <c r="L57" s="52">
        <f t="shared" si="16"/>
        <v>0.26736232763173701</v>
      </c>
      <c r="N57" s="27">
        <f t="shared" si="13"/>
        <v>2.381318838684773</v>
      </c>
      <c r="O57" s="152">
        <f t="shared" si="14"/>
        <v>2.0518765292040948</v>
      </c>
      <c r="P57" s="52">
        <f t="shared" si="8"/>
        <v>-0.13834447707247494</v>
      </c>
    </row>
    <row r="58" spans="1:16" ht="20.100000000000001" customHeight="1" x14ac:dyDescent="0.25">
      <c r="A58" s="38" t="s">
        <v>195</v>
      </c>
      <c r="B58" s="19">
        <v>1649.3799999999999</v>
      </c>
      <c r="C58" s="140">
        <v>1163.8600000000001</v>
      </c>
      <c r="D58" s="247">
        <f t="shared" si="9"/>
        <v>2.7051387746950422E-3</v>
      </c>
      <c r="E58" s="215">
        <f t="shared" si="10"/>
        <v>1.9501665146560248E-3</v>
      </c>
      <c r="F58" s="52">
        <f t="shared" si="15"/>
        <v>-0.29436515539172281</v>
      </c>
      <c r="H58" s="19">
        <v>448.65200000000004</v>
      </c>
      <c r="I58" s="140">
        <v>285.15500000000003</v>
      </c>
      <c r="J58" s="247">
        <f t="shared" si="11"/>
        <v>3.5399956735946174E-3</v>
      </c>
      <c r="K58" s="215">
        <f t="shared" si="12"/>
        <v>2.3307024851146412E-3</v>
      </c>
      <c r="L58" s="52">
        <f t="shared" si="16"/>
        <v>-0.36441830193557589</v>
      </c>
      <c r="N58" s="27">
        <f t="shared" si="13"/>
        <v>2.7201251379306166</v>
      </c>
      <c r="O58" s="152">
        <f t="shared" si="14"/>
        <v>2.4500799065179661</v>
      </c>
      <c r="P58" s="52">
        <f t="shared" si="8"/>
        <v>-9.9276767692420262E-2</v>
      </c>
    </row>
    <row r="59" spans="1:16" ht="20.100000000000001" customHeight="1" x14ac:dyDescent="0.25">
      <c r="A59" s="38" t="s">
        <v>199</v>
      </c>
      <c r="B59" s="19">
        <v>176.97999999999996</v>
      </c>
      <c r="C59" s="140">
        <v>344.56999999999971</v>
      </c>
      <c r="D59" s="247">
        <f t="shared" si="9"/>
        <v>2.9026389330871511E-4</v>
      </c>
      <c r="E59" s="215">
        <f t="shared" si="10"/>
        <v>5.7736229095855672E-4</v>
      </c>
      <c r="F59" s="52">
        <f>(C59-B59)/B59</f>
        <v>0.94694315741891621</v>
      </c>
      <c r="H59" s="19">
        <v>113.87899999999999</v>
      </c>
      <c r="I59" s="140">
        <v>94.005000000000024</v>
      </c>
      <c r="J59" s="247">
        <f t="shared" si="11"/>
        <v>8.985386609516537E-4</v>
      </c>
      <c r="K59" s="215">
        <f t="shared" si="12"/>
        <v>7.6834594207782388E-4</v>
      </c>
      <c r="L59" s="52">
        <f>(I59-H59)/H59</f>
        <v>-0.17451856795370496</v>
      </c>
      <c r="N59" s="27">
        <f t="shared" si="13"/>
        <v>6.4345688778393049</v>
      </c>
      <c r="O59" s="152">
        <f t="shared" si="14"/>
        <v>2.7281829526656445</v>
      </c>
      <c r="P59" s="52">
        <f>(O59-N59)/N59</f>
        <v>-0.576011539473682</v>
      </c>
    </row>
    <row r="60" spans="1:16" ht="20.100000000000001" customHeight="1" x14ac:dyDescent="0.25">
      <c r="A60" s="38" t="s">
        <v>219</v>
      </c>
      <c r="B60" s="19">
        <v>672.72000000000014</v>
      </c>
      <c r="C60" s="140">
        <v>220.54</v>
      </c>
      <c r="D60" s="247">
        <f t="shared" si="9"/>
        <v>1.1033242530604527E-3</v>
      </c>
      <c r="E60" s="215">
        <f t="shared" si="10"/>
        <v>3.6953733536872099E-4</v>
      </c>
      <c r="F60" s="52">
        <f>(C60-B60)/B60</f>
        <v>-0.67216672612676909</v>
      </c>
      <c r="H60" s="19">
        <v>105.21000000000001</v>
      </c>
      <c r="I60" s="140">
        <v>68.76700000000001</v>
      </c>
      <c r="J60" s="247">
        <f t="shared" si="11"/>
        <v>8.3013771212184424E-4</v>
      </c>
      <c r="K60" s="215">
        <f t="shared" si="12"/>
        <v>5.6206420295586092E-4</v>
      </c>
      <c r="L60" s="52">
        <f>(I60-H60)/H60</f>
        <v>-0.34638342362893254</v>
      </c>
      <c r="N60" s="27">
        <f t="shared" si="13"/>
        <v>1.5639493399928646</v>
      </c>
      <c r="O60" s="152">
        <f t="shared" si="14"/>
        <v>3.1181191620567708</v>
      </c>
      <c r="P60" s="52">
        <f>(O60-N60)/N60</f>
        <v>0.99374690875280969</v>
      </c>
    </row>
    <row r="61" spans="1:16" ht="20.100000000000001" customHeight="1" thickBot="1" x14ac:dyDescent="0.3">
      <c r="A61" s="8" t="s">
        <v>17</v>
      </c>
      <c r="B61" s="19">
        <f>B62-SUM(B39:B60)</f>
        <v>692.2400000001071</v>
      </c>
      <c r="C61" s="140">
        <f>C62-SUM(C39:C60)</f>
        <v>678.70000000006985</v>
      </c>
      <c r="D61" s="247">
        <f t="shared" si="9"/>
        <v>1.1353388942482545E-3</v>
      </c>
      <c r="E61" s="215">
        <f t="shared" si="10"/>
        <v>1.1372312937098792E-3</v>
      </c>
      <c r="F61" s="52">
        <f t="shared" si="15"/>
        <v>-1.9559690280878249E-2</v>
      </c>
      <c r="H61" s="19">
        <f>H62-SUM(H39:H60)</f>
        <v>252.76100000002771</v>
      </c>
      <c r="I61" s="140">
        <f>I62-SUM(I39:I60)</f>
        <v>224.05100000000675</v>
      </c>
      <c r="J61" s="247">
        <f t="shared" si="11"/>
        <v>1.9943583143584493E-3</v>
      </c>
      <c r="K61" s="215">
        <f t="shared" si="12"/>
        <v>1.8312714926704287E-3</v>
      </c>
      <c r="L61" s="52">
        <f t="shared" si="16"/>
        <v>-0.11358556106368391</v>
      </c>
      <c r="N61" s="27">
        <f t="shared" si="13"/>
        <v>3.6513492430369321</v>
      </c>
      <c r="O61" s="152">
        <f t="shared" si="14"/>
        <v>3.3011787240309958</v>
      </c>
      <c r="P61" s="52">
        <f t="shared" si="8"/>
        <v>-9.5901677899945123E-2</v>
      </c>
    </row>
    <row r="62" spans="1:16" ht="26.25" customHeight="1" thickBot="1" x14ac:dyDescent="0.3">
      <c r="A62" s="12" t="s">
        <v>18</v>
      </c>
      <c r="B62" s="17">
        <v>609721.03000000026</v>
      </c>
      <c r="C62" s="145">
        <v>596800.31999999995</v>
      </c>
      <c r="D62" s="253">
        <f>SUM(D39:D61)</f>
        <v>0.99999999999999989</v>
      </c>
      <c r="E62" s="254">
        <f>SUM(E39:E61)</f>
        <v>1.0000000000000004</v>
      </c>
      <c r="F62" s="57">
        <f t="shared" si="15"/>
        <v>-2.1191183121894788E-2</v>
      </c>
      <c r="G62" s="1"/>
      <c r="H62" s="17">
        <v>126738.00800000002</v>
      </c>
      <c r="I62" s="145">
        <v>122347.23300000001</v>
      </c>
      <c r="J62" s="253">
        <f>SUM(J39:J61)</f>
        <v>1</v>
      </c>
      <c r="K62" s="254">
        <f>SUM(K39:K61)</f>
        <v>1.0000000000000002</v>
      </c>
      <c r="L62" s="57">
        <f t="shared" si="16"/>
        <v>-3.4644500645773194E-2</v>
      </c>
      <c r="M62" s="1"/>
      <c r="N62" s="29">
        <f t="shared" si="13"/>
        <v>2.0786228744644082</v>
      </c>
      <c r="O62" s="146">
        <f t="shared" si="14"/>
        <v>2.0500530730278435</v>
      </c>
      <c r="P62" s="57">
        <f t="shared" si="8"/>
        <v>-1.3744581466672361E-2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5"/>
      <c r="D65" s="349" t="s">
        <v>104</v>
      </c>
      <c r="E65" s="345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5"/>
      <c r="P65" s="130" t="s">
        <v>0</v>
      </c>
    </row>
    <row r="66" spans="1:16" x14ac:dyDescent="0.25">
      <c r="A66" s="362"/>
      <c r="B66" s="352" t="str">
        <f>B5</f>
        <v>jan-jul</v>
      </c>
      <c r="C66" s="354"/>
      <c r="D66" s="352" t="str">
        <f>B5</f>
        <v>jan-jul</v>
      </c>
      <c r="E66" s="354"/>
      <c r="F66" s="131" t="str">
        <f>F37</f>
        <v>2022/2021</v>
      </c>
      <c r="H66" s="355" t="str">
        <f>B5</f>
        <v>jan-jul</v>
      </c>
      <c r="I66" s="354"/>
      <c r="J66" s="352" t="str">
        <f>B5</f>
        <v>jan-jul</v>
      </c>
      <c r="K66" s="353"/>
      <c r="L66" s="131" t="str">
        <f>F66</f>
        <v>2022/2021</v>
      </c>
      <c r="N66" s="355" t="str">
        <f>B5</f>
        <v>jan-jul</v>
      </c>
      <c r="O66" s="353"/>
      <c r="P66" s="131" t="str">
        <f>P37</f>
        <v>2022/2021</v>
      </c>
    </row>
    <row r="67" spans="1:16" ht="19.5" customHeight="1" thickBot="1" x14ac:dyDescent="0.3">
      <c r="A67" s="363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 t="s">
        <v>23</v>
      </c>
    </row>
    <row r="68" spans="1:16" ht="20.100000000000001" customHeight="1" x14ac:dyDescent="0.25">
      <c r="A68" s="38" t="s">
        <v>165</v>
      </c>
      <c r="B68" s="39">
        <v>150706.22999999998</v>
      </c>
      <c r="C68" s="147">
        <v>133796.10000000003</v>
      </c>
      <c r="D68" s="247">
        <f>B68/$B$96</f>
        <v>0.16310206701300087</v>
      </c>
      <c r="E68" s="246">
        <f>C68/$C$96</f>
        <v>0.14913921093159421</v>
      </c>
      <c r="F68" s="61">
        <f t="shared" ref="F68:F80" si="29">(C68-B68)/B68</f>
        <v>-0.11220591212453492</v>
      </c>
      <c r="H68" s="19">
        <v>40523.002999999997</v>
      </c>
      <c r="I68" s="147">
        <v>39751.97100000002</v>
      </c>
      <c r="J68" s="245">
        <f>H68/$H$96</f>
        <v>0.19650685106346158</v>
      </c>
      <c r="K68" s="246">
        <f>I68/$I$96</f>
        <v>0.18992126770646728</v>
      </c>
      <c r="L68" s="61">
        <f t="shared" ref="L68:L80" si="30">(I68-H68)/H68</f>
        <v>-1.9027020282775624E-2</v>
      </c>
      <c r="N68" s="41">
        <f t="shared" ref="N68:N96" si="31">(H68/B68)*10</f>
        <v>2.6888737778126357</v>
      </c>
      <c r="O68" s="149">
        <f t="shared" ref="O68:O96" si="32">(I68/C68)*10</f>
        <v>2.9710859285136122</v>
      </c>
      <c r="P68" s="61">
        <f t="shared" si="8"/>
        <v>0.10495552191020006</v>
      </c>
    </row>
    <row r="69" spans="1:16" ht="20.100000000000001" customHeight="1" x14ac:dyDescent="0.25">
      <c r="A69" s="38" t="s">
        <v>168</v>
      </c>
      <c r="B69" s="19">
        <v>142404.32999999996</v>
      </c>
      <c r="C69" s="140">
        <v>120081.88999999991</v>
      </c>
      <c r="D69" s="247">
        <f t="shared" ref="D69:D95" si="33">B69/$B$96</f>
        <v>0.15411732198862307</v>
      </c>
      <c r="E69" s="215">
        <f t="shared" ref="E69:E95" si="34">C69/$C$96</f>
        <v>0.13385231947548901</v>
      </c>
      <c r="F69" s="52">
        <f t="shared" si="29"/>
        <v>-0.15675394140051818</v>
      </c>
      <c r="H69" s="19">
        <v>37106.565000000002</v>
      </c>
      <c r="I69" s="140">
        <v>33110.527999999998</v>
      </c>
      <c r="J69" s="214">
        <f t="shared" ref="J69:J96" si="35">H69/$H$96</f>
        <v>0.17993963186616888</v>
      </c>
      <c r="K69" s="215">
        <f t="shared" ref="K69:K96" si="36">I69/$I$96</f>
        <v>0.15819073354099791</v>
      </c>
      <c r="L69" s="52">
        <f t="shared" si="30"/>
        <v>-0.10769083583996535</v>
      </c>
      <c r="N69" s="40">
        <f t="shared" si="31"/>
        <v>2.6057188710483743</v>
      </c>
      <c r="O69" s="143">
        <f t="shared" si="32"/>
        <v>2.7573290193883544</v>
      </c>
      <c r="P69" s="52">
        <f t="shared" si="8"/>
        <v>5.8183616822401835E-2</v>
      </c>
    </row>
    <row r="70" spans="1:16" ht="20.100000000000001" customHeight="1" x14ac:dyDescent="0.25">
      <c r="A70" s="38" t="s">
        <v>167</v>
      </c>
      <c r="B70" s="19">
        <v>110603.66000000003</v>
      </c>
      <c r="C70" s="140">
        <v>99946.150000000052</v>
      </c>
      <c r="D70" s="247">
        <f t="shared" si="33"/>
        <v>0.11970099421373072</v>
      </c>
      <c r="E70" s="215">
        <f t="shared" si="34"/>
        <v>0.11140750699497787</v>
      </c>
      <c r="F70" s="52">
        <f t="shared" si="29"/>
        <v>-9.6357661220252355E-2</v>
      </c>
      <c r="H70" s="19">
        <v>26511.778000000006</v>
      </c>
      <c r="I70" s="140">
        <v>25348.295000000002</v>
      </c>
      <c r="J70" s="214">
        <f t="shared" si="35"/>
        <v>0.12856268354232184</v>
      </c>
      <c r="K70" s="215">
        <f t="shared" si="36"/>
        <v>0.12110544960393294</v>
      </c>
      <c r="L70" s="52">
        <f t="shared" si="30"/>
        <v>-4.3885513827099924E-2</v>
      </c>
      <c r="N70" s="40">
        <f t="shared" si="31"/>
        <v>2.397007296141918</v>
      </c>
      <c r="O70" s="143">
        <f t="shared" si="32"/>
        <v>2.5361952411373512</v>
      </c>
      <c r="P70" s="52">
        <f t="shared" si="8"/>
        <v>5.8067384784127242E-2</v>
      </c>
    </row>
    <row r="71" spans="1:16" ht="20.100000000000001" customHeight="1" x14ac:dyDescent="0.25">
      <c r="A71" s="38" t="s">
        <v>169</v>
      </c>
      <c r="B71" s="19">
        <v>72406.410000000018</v>
      </c>
      <c r="C71" s="140">
        <v>68696.489999999991</v>
      </c>
      <c r="D71" s="247">
        <f t="shared" si="33"/>
        <v>7.8361957139998925E-2</v>
      </c>
      <c r="E71" s="215">
        <f t="shared" si="34"/>
        <v>7.6574282152993597E-2</v>
      </c>
      <c r="F71" s="52">
        <f t="shared" si="29"/>
        <v>-5.1237452595702872E-2</v>
      </c>
      <c r="H71" s="19">
        <v>22984.778999999999</v>
      </c>
      <c r="I71" s="140">
        <v>24262.776000000002</v>
      </c>
      <c r="J71" s="214">
        <f t="shared" si="35"/>
        <v>0.11145932456386758</v>
      </c>
      <c r="K71" s="215">
        <f t="shared" si="36"/>
        <v>0.11591921255924761</v>
      </c>
      <c r="L71" s="52">
        <f t="shared" si="30"/>
        <v>5.5601883315911066E-2</v>
      </c>
      <c r="N71" s="40">
        <f t="shared" si="31"/>
        <v>3.1744121825678127</v>
      </c>
      <c r="O71" s="143">
        <f t="shared" si="32"/>
        <v>3.5318800130836387</v>
      </c>
      <c r="P71" s="52">
        <f t="shared" si="8"/>
        <v>0.11260914145896042</v>
      </c>
    </row>
    <row r="72" spans="1:16" ht="20.100000000000001" customHeight="1" x14ac:dyDescent="0.25">
      <c r="A72" s="38" t="s">
        <v>173</v>
      </c>
      <c r="B72" s="19">
        <v>107363.45999999999</v>
      </c>
      <c r="C72" s="140">
        <v>162750.91</v>
      </c>
      <c r="D72" s="247">
        <f t="shared" si="33"/>
        <v>0.11619428239740082</v>
      </c>
      <c r="E72" s="215">
        <f t="shared" si="34"/>
        <v>0.1814144231094845</v>
      </c>
      <c r="F72" s="52">
        <f t="shared" si="29"/>
        <v>0.51588734193178964</v>
      </c>
      <c r="H72" s="19">
        <v>12435.093999999999</v>
      </c>
      <c r="I72" s="140">
        <v>20201.978000000006</v>
      </c>
      <c r="J72" s="214">
        <f t="shared" si="35"/>
        <v>6.0301087868985047E-2</v>
      </c>
      <c r="K72" s="215">
        <f t="shared" si="36"/>
        <v>9.6518114081391368E-2</v>
      </c>
      <c r="L72" s="52">
        <f t="shared" si="30"/>
        <v>0.62459391139303067</v>
      </c>
      <c r="N72" s="40">
        <f t="shared" si="31"/>
        <v>1.158224036371406</v>
      </c>
      <c r="O72" s="143">
        <f t="shared" si="32"/>
        <v>1.2412820303124577</v>
      </c>
      <c r="P72" s="52">
        <f t="shared" ref="P72:P80" si="37">(O72-N72)/N72</f>
        <v>7.1711509460003584E-2</v>
      </c>
    </row>
    <row r="73" spans="1:16" ht="20.100000000000001" customHeight="1" x14ac:dyDescent="0.25">
      <c r="A73" s="38" t="s">
        <v>174</v>
      </c>
      <c r="B73" s="19">
        <v>59815.979999999996</v>
      </c>
      <c r="C73" s="140">
        <v>51346.520000000004</v>
      </c>
      <c r="D73" s="247">
        <f t="shared" si="33"/>
        <v>6.4735943420576036E-2</v>
      </c>
      <c r="E73" s="215">
        <f t="shared" si="34"/>
        <v>5.7234698745952377E-2</v>
      </c>
      <c r="F73" s="52">
        <f t="shared" si="29"/>
        <v>-0.14159192911325691</v>
      </c>
      <c r="H73" s="19">
        <v>17781.296000000006</v>
      </c>
      <c r="I73" s="140">
        <v>16607.583999999999</v>
      </c>
      <c r="J73" s="214">
        <f t="shared" si="35"/>
        <v>8.6226247467082504E-2</v>
      </c>
      <c r="K73" s="215">
        <f t="shared" si="36"/>
        <v>7.934533376525256E-2</v>
      </c>
      <c r="L73" s="52">
        <f t="shared" si="30"/>
        <v>-6.6008236969904016E-2</v>
      </c>
      <c r="N73" s="40">
        <f t="shared" si="31"/>
        <v>2.972666501493415</v>
      </c>
      <c r="O73" s="143">
        <f t="shared" si="32"/>
        <v>3.2344127703299068</v>
      </c>
      <c r="P73" s="52">
        <f t="shared" si="37"/>
        <v>8.8051003604001685E-2</v>
      </c>
    </row>
    <row r="74" spans="1:16" ht="20.100000000000001" customHeight="1" x14ac:dyDescent="0.25">
      <c r="A74" s="38" t="s">
        <v>179</v>
      </c>
      <c r="B74" s="19">
        <v>31523.69999999999</v>
      </c>
      <c r="C74" s="140">
        <v>24842.089999999997</v>
      </c>
      <c r="D74" s="247">
        <f t="shared" si="33"/>
        <v>3.4116576533682344E-2</v>
      </c>
      <c r="E74" s="215">
        <f t="shared" si="34"/>
        <v>2.7690864685081595E-2</v>
      </c>
      <c r="F74" s="52">
        <f t="shared" si="29"/>
        <v>-0.21195513217039863</v>
      </c>
      <c r="H74" s="19">
        <v>7555.6239999999971</v>
      </c>
      <c r="I74" s="140">
        <v>6370.1109999999971</v>
      </c>
      <c r="J74" s="214">
        <f t="shared" si="35"/>
        <v>3.6639236239710944E-2</v>
      </c>
      <c r="K74" s="215">
        <f t="shared" si="36"/>
        <v>3.0434203037401863E-2</v>
      </c>
      <c r="L74" s="52">
        <f t="shared" si="30"/>
        <v>-0.15690471098085351</v>
      </c>
      <c r="N74" s="40">
        <f t="shared" si="31"/>
        <v>2.3968074813552978</v>
      </c>
      <c r="O74" s="143">
        <f t="shared" si="32"/>
        <v>2.5642411729447878</v>
      </c>
      <c r="P74" s="52">
        <f t="shared" si="37"/>
        <v>6.985696301932981E-2</v>
      </c>
    </row>
    <row r="75" spans="1:16" ht="20.100000000000001" customHeight="1" x14ac:dyDescent="0.25">
      <c r="A75" s="38" t="s">
        <v>185</v>
      </c>
      <c r="B75" s="19">
        <v>25856.04</v>
      </c>
      <c r="C75" s="140">
        <v>15432.219999999998</v>
      </c>
      <c r="D75" s="247">
        <f t="shared" si="33"/>
        <v>2.798274211206021E-2</v>
      </c>
      <c r="E75" s="215">
        <f t="shared" si="34"/>
        <v>1.7201914807103987E-2</v>
      </c>
      <c r="F75" s="52">
        <f t="shared" si="29"/>
        <v>-0.40314835527791582</v>
      </c>
      <c r="H75" s="19">
        <v>6802.7049999999981</v>
      </c>
      <c r="I75" s="140">
        <v>4041.2920000000008</v>
      </c>
      <c r="J75" s="214">
        <f t="shared" si="35"/>
        <v>3.2988131167467155E-2</v>
      </c>
      <c r="K75" s="215">
        <f t="shared" si="36"/>
        <v>1.9307905507679211E-2</v>
      </c>
      <c r="L75" s="52">
        <f t="shared" si="30"/>
        <v>-0.4059286710213067</v>
      </c>
      <c r="N75" s="40">
        <f t="shared" si="31"/>
        <v>2.6309926036624316</v>
      </c>
      <c r="O75" s="143">
        <f t="shared" si="32"/>
        <v>2.6187366432049322</v>
      </c>
      <c r="P75" s="52">
        <f t="shared" si="37"/>
        <v>-4.6583028931509434E-3</v>
      </c>
    </row>
    <row r="76" spans="1:16" ht="20.100000000000001" customHeight="1" x14ac:dyDescent="0.25">
      <c r="A76" s="38" t="s">
        <v>186</v>
      </c>
      <c r="B76" s="19">
        <v>60295.21</v>
      </c>
      <c r="C76" s="140">
        <v>56114.140000000007</v>
      </c>
      <c r="D76" s="247">
        <f t="shared" si="33"/>
        <v>6.5254590881763552E-2</v>
      </c>
      <c r="E76" s="215">
        <f t="shared" si="34"/>
        <v>6.2549047107539057E-2</v>
      </c>
      <c r="F76" s="52">
        <f t="shared" si="29"/>
        <v>-6.93433193117661E-2</v>
      </c>
      <c r="H76" s="19">
        <v>3722.8300000000004</v>
      </c>
      <c r="I76" s="140">
        <v>3903.9830000000011</v>
      </c>
      <c r="J76" s="214">
        <f t="shared" si="35"/>
        <v>1.8052995735399639E-2</v>
      </c>
      <c r="K76" s="215">
        <f t="shared" si="36"/>
        <v>1.8651890253806459E-2</v>
      </c>
      <c r="L76" s="52">
        <f t="shared" si="30"/>
        <v>4.8660024766105536E-2</v>
      </c>
      <c r="N76" s="40">
        <f t="shared" si="31"/>
        <v>0.61743378951661343</v>
      </c>
      <c r="O76" s="143">
        <f t="shared" si="32"/>
        <v>0.69572179133459056</v>
      </c>
      <c r="P76" s="52">
        <f t="shared" si="37"/>
        <v>0.12679578466100552</v>
      </c>
    </row>
    <row r="77" spans="1:16" ht="20.100000000000001" customHeight="1" x14ac:dyDescent="0.25">
      <c r="A77" s="38" t="s">
        <v>184</v>
      </c>
      <c r="B77" s="19">
        <v>10456.350000000002</v>
      </c>
      <c r="C77" s="140">
        <v>8815.2900000000009</v>
      </c>
      <c r="D77" s="247">
        <f t="shared" si="33"/>
        <v>1.1316402105018433E-2</v>
      </c>
      <c r="E77" s="215">
        <f t="shared" si="34"/>
        <v>9.826186224659559E-3</v>
      </c>
      <c r="F77" s="52">
        <f t="shared" si="29"/>
        <v>-0.1569438666456269</v>
      </c>
      <c r="H77" s="19">
        <v>2992.1080000000002</v>
      </c>
      <c r="I77" s="140">
        <v>3235.4210000000007</v>
      </c>
      <c r="J77" s="214">
        <f t="shared" si="35"/>
        <v>1.450952983720856E-2</v>
      </c>
      <c r="K77" s="215">
        <f t="shared" si="36"/>
        <v>1.5457730583575991E-2</v>
      </c>
      <c r="L77" s="52">
        <f t="shared" si="30"/>
        <v>8.1318254554982816E-2</v>
      </c>
      <c r="N77" s="40">
        <f t="shared" si="31"/>
        <v>2.8615224241728705</v>
      </c>
      <c r="O77" s="143">
        <f t="shared" si="32"/>
        <v>3.6702377346632957</v>
      </c>
      <c r="P77" s="52">
        <f t="shared" si="37"/>
        <v>0.28261714940926463</v>
      </c>
    </row>
    <row r="78" spans="1:16" ht="20.100000000000001" customHeight="1" x14ac:dyDescent="0.25">
      <c r="A78" s="38" t="s">
        <v>188</v>
      </c>
      <c r="B78" s="19">
        <v>23723.489999999998</v>
      </c>
      <c r="C78" s="140">
        <v>14105.230000000001</v>
      </c>
      <c r="D78" s="247">
        <f t="shared" si="33"/>
        <v>2.5674786342689722E-2</v>
      </c>
      <c r="E78" s="215">
        <f t="shared" si="34"/>
        <v>1.5722751800752416E-2</v>
      </c>
      <c r="F78" s="52">
        <f t="shared" si="29"/>
        <v>-0.40543191579316523</v>
      </c>
      <c r="H78" s="19">
        <v>4885.8329999999987</v>
      </c>
      <c r="I78" s="140">
        <v>2671.7380000000003</v>
      </c>
      <c r="J78" s="214">
        <f t="shared" si="35"/>
        <v>2.3692707513605187E-2</v>
      </c>
      <c r="K78" s="215">
        <f t="shared" si="36"/>
        <v>1.2764646762786712E-2</v>
      </c>
      <c r="L78" s="52">
        <f t="shared" si="30"/>
        <v>-0.45316632803454376</v>
      </c>
      <c r="N78" s="40">
        <f t="shared" si="31"/>
        <v>2.0594916683843731</v>
      </c>
      <c r="O78" s="143">
        <f t="shared" si="32"/>
        <v>1.8941470645994429</v>
      </c>
      <c r="P78" s="52">
        <f t="shared" si="37"/>
        <v>-8.0284181928562737E-2</v>
      </c>
    </row>
    <row r="79" spans="1:16" ht="20.100000000000001" customHeight="1" x14ac:dyDescent="0.25">
      <c r="A79" s="38" t="s">
        <v>189</v>
      </c>
      <c r="B79" s="19">
        <v>7057.6</v>
      </c>
      <c r="C79" s="140">
        <v>9961.380000000001</v>
      </c>
      <c r="D79" s="247">
        <f t="shared" si="33"/>
        <v>7.638099288602436E-3</v>
      </c>
      <c r="E79" s="215">
        <f t="shared" si="34"/>
        <v>1.1103704465150804E-2</v>
      </c>
      <c r="F79" s="52">
        <f t="shared" si="29"/>
        <v>0.41144014962593523</v>
      </c>
      <c r="H79" s="19">
        <v>1833.1490000000006</v>
      </c>
      <c r="I79" s="140">
        <v>2431.9900000000002</v>
      </c>
      <c r="J79" s="214">
        <f t="shared" si="35"/>
        <v>8.8894284937405463E-3</v>
      </c>
      <c r="K79" s="215">
        <f t="shared" si="36"/>
        <v>1.1619213141643998E-2</v>
      </c>
      <c r="L79" s="52">
        <f t="shared" si="30"/>
        <v>0.32667339097912906</v>
      </c>
      <c r="N79" s="40">
        <f t="shared" si="31"/>
        <v>2.5974113012922246</v>
      </c>
      <c r="O79" s="143">
        <f t="shared" si="32"/>
        <v>2.4414187592482168</v>
      </c>
      <c r="P79" s="52">
        <f t="shared" si="37"/>
        <v>-6.005692743632892E-2</v>
      </c>
    </row>
    <row r="80" spans="1:16" ht="20.100000000000001" customHeight="1" x14ac:dyDescent="0.25">
      <c r="A80" s="38" t="s">
        <v>201</v>
      </c>
      <c r="B80" s="19">
        <v>8247.6200000000044</v>
      </c>
      <c r="C80" s="140">
        <v>6938.04</v>
      </c>
      <c r="D80" s="247">
        <f t="shared" si="33"/>
        <v>8.926000404480737E-3</v>
      </c>
      <c r="E80" s="215">
        <f t="shared" si="34"/>
        <v>7.7336619752880502E-3</v>
      </c>
      <c r="F80" s="52">
        <f t="shared" si="29"/>
        <v>-0.15878277612208175</v>
      </c>
      <c r="H80" s="19">
        <v>2702.2350000000006</v>
      </c>
      <c r="I80" s="140">
        <v>2224.927000000001</v>
      </c>
      <c r="J80" s="214">
        <f t="shared" si="35"/>
        <v>1.3103858336547102E-2</v>
      </c>
      <c r="K80" s="215">
        <f t="shared" si="36"/>
        <v>1.0629937227372878E-2</v>
      </c>
      <c r="L80" s="52">
        <f t="shared" si="30"/>
        <v>-0.17663452660482876</v>
      </c>
      <c r="N80" s="40">
        <f t="shared" si="31"/>
        <v>3.2763815500714131</v>
      </c>
      <c r="O80" s="143">
        <f t="shared" si="32"/>
        <v>3.2068523675274303</v>
      </c>
      <c r="P80" s="52">
        <f t="shared" si="37"/>
        <v>-2.1221332583339473E-2</v>
      </c>
    </row>
    <row r="81" spans="1:16" ht="20.100000000000001" customHeight="1" x14ac:dyDescent="0.25">
      <c r="A81" s="38" t="s">
        <v>182</v>
      </c>
      <c r="B81" s="19">
        <v>222.6400000000001</v>
      </c>
      <c r="C81" s="140">
        <v>1240.1100000000006</v>
      </c>
      <c r="D81" s="247">
        <f t="shared" si="33"/>
        <v>2.4095250873022657E-4</v>
      </c>
      <c r="E81" s="215">
        <f t="shared" si="34"/>
        <v>1.382320014323133E-3</v>
      </c>
      <c r="F81" s="52">
        <f t="shared" ref="F81:F83" si="38">(C81-B81)/B81</f>
        <v>4.5700233560905499</v>
      </c>
      <c r="H81" s="19">
        <v>394.45600000000013</v>
      </c>
      <c r="I81" s="140">
        <v>2185.9920000000002</v>
      </c>
      <c r="J81" s="214">
        <f t="shared" si="35"/>
        <v>1.9128223651906754E-3</v>
      </c>
      <c r="K81" s="215">
        <f t="shared" si="36"/>
        <v>1.0443919166579076E-2</v>
      </c>
      <c r="L81" s="52">
        <f t="shared" ref="L81:L87" si="39">(I81-H81)/H81</f>
        <v>4.5417891982882743</v>
      </c>
      <c r="N81" s="40">
        <f t="shared" si="31"/>
        <v>17.717211642112826</v>
      </c>
      <c r="O81" s="143">
        <f t="shared" si="32"/>
        <v>17.627404020611067</v>
      </c>
      <c r="P81" s="52">
        <f t="shared" ref="P81:P83" si="40">(O81-N81)/N81</f>
        <v>-5.0689478297076497E-3</v>
      </c>
    </row>
    <row r="82" spans="1:16" ht="20.100000000000001" customHeight="1" x14ac:dyDescent="0.25">
      <c r="A82" s="38" t="s">
        <v>203</v>
      </c>
      <c r="B82" s="19">
        <v>18907.769999999997</v>
      </c>
      <c r="C82" s="140">
        <v>18154.500000000007</v>
      </c>
      <c r="D82" s="247">
        <f t="shared" si="33"/>
        <v>2.0462965397027098E-2</v>
      </c>
      <c r="E82" s="215">
        <f t="shared" si="34"/>
        <v>2.0236373144341482E-2</v>
      </c>
      <c r="F82" s="52">
        <f t="shared" si="38"/>
        <v>-3.9839177227139408E-2</v>
      </c>
      <c r="H82" s="19">
        <v>1997.567</v>
      </c>
      <c r="I82" s="140">
        <v>2054.3129999999992</v>
      </c>
      <c r="J82" s="214">
        <f t="shared" si="35"/>
        <v>9.6867352342640007E-3</v>
      </c>
      <c r="K82" s="215">
        <f t="shared" si="36"/>
        <v>9.8148021195194456E-3</v>
      </c>
      <c r="L82" s="52">
        <f t="shared" si="39"/>
        <v>2.840755779405606E-2</v>
      </c>
      <c r="N82" s="40">
        <f t="shared" si="31"/>
        <v>1.0564794261829926</v>
      </c>
      <c r="O82" s="143">
        <f t="shared" si="32"/>
        <v>1.1315723374369981</v>
      </c>
      <c r="P82" s="52">
        <f t="shared" si="40"/>
        <v>7.1078441655331101E-2</v>
      </c>
    </row>
    <row r="83" spans="1:16" ht="20.100000000000001" customHeight="1" x14ac:dyDescent="0.25">
      <c r="A83" s="38" t="s">
        <v>202</v>
      </c>
      <c r="B83" s="19">
        <v>1510.47</v>
      </c>
      <c r="C83" s="140">
        <v>9534.49</v>
      </c>
      <c r="D83" s="247">
        <f t="shared" si="33"/>
        <v>1.6347086590987475E-3</v>
      </c>
      <c r="E83" s="215">
        <f t="shared" si="34"/>
        <v>1.0627860716681392E-2</v>
      </c>
      <c r="F83" s="52">
        <f t="shared" si="38"/>
        <v>5.3122670427085605</v>
      </c>
      <c r="H83" s="19">
        <v>322.17799999999994</v>
      </c>
      <c r="I83" s="140">
        <v>2035.5989999999997</v>
      </c>
      <c r="J83" s="214">
        <f t="shared" si="35"/>
        <v>1.5623270630245225E-3</v>
      </c>
      <c r="K83" s="215">
        <f t="shared" si="36"/>
        <v>9.7253930533914117E-3</v>
      </c>
      <c r="L83" s="52">
        <f t="shared" si="39"/>
        <v>5.3182433313261619</v>
      </c>
      <c r="N83" s="40">
        <f t="shared" si="31"/>
        <v>2.1329652359861493</v>
      </c>
      <c r="O83" s="143">
        <f t="shared" si="32"/>
        <v>2.134984671440213</v>
      </c>
      <c r="P83" s="52">
        <f t="shared" si="40"/>
        <v>9.4677373076360949E-4</v>
      </c>
    </row>
    <row r="84" spans="1:16" ht="20.100000000000001" customHeight="1" x14ac:dyDescent="0.25">
      <c r="A84" s="38" t="s">
        <v>204</v>
      </c>
      <c r="B84" s="19">
        <v>7604.579999999999</v>
      </c>
      <c r="C84" s="140">
        <v>8308.0599999999959</v>
      </c>
      <c r="D84" s="247">
        <f t="shared" si="33"/>
        <v>8.2300692994956223E-3</v>
      </c>
      <c r="E84" s="215">
        <f t="shared" si="34"/>
        <v>9.2607894607715738E-3</v>
      </c>
      <c r="F84" s="52">
        <f t="shared" ref="F84:F87" si="41">(C84-B84)/B84</f>
        <v>9.2507410008178872E-2</v>
      </c>
      <c r="H84" s="19">
        <v>1478.5209999999997</v>
      </c>
      <c r="I84" s="140">
        <v>1996.6139999999989</v>
      </c>
      <c r="J84" s="214">
        <f t="shared" si="35"/>
        <v>7.1697427246741868E-3</v>
      </c>
      <c r="K84" s="215">
        <f t="shared" si="36"/>
        <v>9.539136109766231E-3</v>
      </c>
      <c r="L84" s="52">
        <f t="shared" ref="L84:L85" si="42">(I84-H84)/H84</f>
        <v>0.35041301408637365</v>
      </c>
      <c r="N84" s="40">
        <f t="shared" si="31"/>
        <v>1.9442507015509074</v>
      </c>
      <c r="O84" s="143">
        <f t="shared" si="32"/>
        <v>2.4032253016949805</v>
      </c>
      <c r="P84" s="52">
        <f t="shared" ref="P84:P86" si="43">(O84-N84)/N84</f>
        <v>0.23606760166163454</v>
      </c>
    </row>
    <row r="85" spans="1:16" ht="20.100000000000001" customHeight="1" x14ac:dyDescent="0.25">
      <c r="A85" s="38" t="s">
        <v>208</v>
      </c>
      <c r="B85" s="19">
        <v>3336.5000000000005</v>
      </c>
      <c r="C85" s="140">
        <v>6127.8199999999988</v>
      </c>
      <c r="D85" s="247">
        <f t="shared" si="33"/>
        <v>3.6109326508192629E-3</v>
      </c>
      <c r="E85" s="215">
        <f t="shared" si="34"/>
        <v>6.8305297354021612E-3</v>
      </c>
      <c r="F85" s="52">
        <f t="shared" si="41"/>
        <v>0.83660122883260846</v>
      </c>
      <c r="H85" s="19">
        <v>854.51299999999992</v>
      </c>
      <c r="I85" s="140">
        <v>1466.71</v>
      </c>
      <c r="J85" s="214">
        <f t="shared" si="35"/>
        <v>4.1437614784568593E-3</v>
      </c>
      <c r="K85" s="215">
        <f t="shared" si="36"/>
        <v>7.0074367521990918E-3</v>
      </c>
      <c r="L85" s="52">
        <f t="shared" si="42"/>
        <v>0.71642795369994394</v>
      </c>
      <c r="N85" s="40">
        <f t="shared" si="31"/>
        <v>2.5611059493481187</v>
      </c>
      <c r="O85" s="143">
        <f t="shared" si="32"/>
        <v>2.3935265722557131</v>
      </c>
      <c r="P85" s="52">
        <f t="shared" si="43"/>
        <v>-6.5432426618297401E-2</v>
      </c>
    </row>
    <row r="86" spans="1:16" ht="20.100000000000001" customHeight="1" x14ac:dyDescent="0.25">
      <c r="A86" s="38" t="s">
        <v>207</v>
      </c>
      <c r="B86" s="19">
        <v>29799.040000000008</v>
      </c>
      <c r="C86" s="140">
        <v>27707.96999999999</v>
      </c>
      <c r="D86" s="247">
        <f t="shared" si="33"/>
        <v>3.2250060392348047E-2</v>
      </c>
      <c r="E86" s="215">
        <f t="shared" si="34"/>
        <v>3.0885390398646011E-2</v>
      </c>
      <c r="F86" s="52">
        <f t="shared" si="41"/>
        <v>-7.0172394815404035E-2</v>
      </c>
      <c r="H86" s="19">
        <v>1260.5259999999998</v>
      </c>
      <c r="I86" s="140">
        <v>1437.1990000000001</v>
      </c>
      <c r="J86" s="214">
        <f t="shared" si="35"/>
        <v>6.1126268194788272E-3</v>
      </c>
      <c r="K86" s="215">
        <f t="shared" si="36"/>
        <v>6.8664433274633584E-3</v>
      </c>
      <c r="L86" s="52">
        <f t="shared" si="39"/>
        <v>0.14015815619828567</v>
      </c>
      <c r="N86" s="40">
        <f t="shared" si="31"/>
        <v>0.42300892914671062</v>
      </c>
      <c r="O86" s="143">
        <f t="shared" si="32"/>
        <v>0.51869516243882197</v>
      </c>
      <c r="P86" s="52">
        <f t="shared" si="43"/>
        <v>0.22620381438549927</v>
      </c>
    </row>
    <row r="87" spans="1:16" ht="20.100000000000001" customHeight="1" x14ac:dyDescent="0.25">
      <c r="A87" s="38" t="s">
        <v>210</v>
      </c>
      <c r="B87" s="19">
        <v>2116.5300000000002</v>
      </c>
      <c r="C87" s="140">
        <v>2638.68</v>
      </c>
      <c r="D87" s="247">
        <f t="shared" si="33"/>
        <v>2.2906180978386017E-3</v>
      </c>
      <c r="E87" s="215">
        <f t="shared" si="34"/>
        <v>2.9412714802672041E-3</v>
      </c>
      <c r="F87" s="52">
        <f t="shared" si="41"/>
        <v>0.24670096809400271</v>
      </c>
      <c r="H87" s="19">
        <v>741.14199999999983</v>
      </c>
      <c r="I87" s="140">
        <v>962.58199999999988</v>
      </c>
      <c r="J87" s="214">
        <f t="shared" si="35"/>
        <v>3.5939952577274696E-3</v>
      </c>
      <c r="K87" s="215">
        <f t="shared" si="36"/>
        <v>4.5988862718637667E-3</v>
      </c>
      <c r="L87" s="52">
        <f t="shared" si="39"/>
        <v>0.29878214970950251</v>
      </c>
      <c r="N87" s="40">
        <f t="shared" ref="N87" si="44">(H87/B87)*10</f>
        <v>3.5016843607225026</v>
      </c>
      <c r="O87" s="143">
        <f t="shared" ref="O87" si="45">(I87/C87)*10</f>
        <v>3.6479679233556168</v>
      </c>
      <c r="P87" s="52">
        <f t="shared" ref="P87" si="46">(O87-N87)/N87</f>
        <v>4.1775199465131564E-2</v>
      </c>
    </row>
    <row r="88" spans="1:16" ht="20.100000000000001" customHeight="1" x14ac:dyDescent="0.25">
      <c r="A88" s="38" t="s">
        <v>187</v>
      </c>
      <c r="B88" s="19">
        <v>3126.8700000000017</v>
      </c>
      <c r="C88" s="140">
        <v>2493.380000000001</v>
      </c>
      <c r="D88" s="247">
        <f t="shared" si="33"/>
        <v>3.3840602361358408E-3</v>
      </c>
      <c r="E88" s="215">
        <f t="shared" si="34"/>
        <v>2.7793091558918266E-3</v>
      </c>
      <c r="F88" s="52">
        <f t="shared" ref="F88:F94" si="47">(C88-B88)/B88</f>
        <v>-0.20259556681281932</v>
      </c>
      <c r="H88" s="19">
        <v>1054.4119999999998</v>
      </c>
      <c r="I88" s="140">
        <v>904.12599999999986</v>
      </c>
      <c r="J88" s="214">
        <f t="shared" si="35"/>
        <v>5.113125052541803E-3</v>
      </c>
      <c r="K88" s="215">
        <f t="shared" si="36"/>
        <v>4.319603576043495E-3</v>
      </c>
      <c r="L88" s="52">
        <f t="shared" ref="L88:L94" si="48">(I88-H88)/H88</f>
        <v>-0.1425306237030686</v>
      </c>
      <c r="N88" s="40">
        <f t="shared" si="31"/>
        <v>3.3721005350398299</v>
      </c>
      <c r="O88" s="143">
        <f t="shared" si="32"/>
        <v>3.6261059284986623</v>
      </c>
      <c r="P88" s="52">
        <f t="shared" ref="P88:P93" si="49">(O88-N88)/N88</f>
        <v>7.5325569572863349E-2</v>
      </c>
    </row>
    <row r="89" spans="1:16" ht="20.100000000000001" customHeight="1" x14ac:dyDescent="0.25">
      <c r="A89" s="38" t="s">
        <v>212</v>
      </c>
      <c r="B89" s="19">
        <v>382.35</v>
      </c>
      <c r="C89" s="140">
        <v>399.47</v>
      </c>
      <c r="D89" s="247">
        <f t="shared" si="33"/>
        <v>4.1379892073752284E-4</v>
      </c>
      <c r="E89" s="215">
        <f t="shared" si="34"/>
        <v>4.4527935112341781E-4</v>
      </c>
      <c r="F89" s="52">
        <f t="shared" si="47"/>
        <v>4.4775729044069582E-2</v>
      </c>
      <c r="H89" s="19">
        <v>542.81899999999985</v>
      </c>
      <c r="I89" s="140">
        <v>819.75599999999997</v>
      </c>
      <c r="J89" s="214">
        <f t="shared" si="35"/>
        <v>2.632274128040736E-3</v>
      </c>
      <c r="K89" s="215">
        <f t="shared" si="36"/>
        <v>3.9165126863768013E-3</v>
      </c>
      <c r="L89" s="52">
        <f t="shared" si="48"/>
        <v>0.51018295232849298</v>
      </c>
      <c r="N89" s="40">
        <f t="shared" si="31"/>
        <v>14.196913822414015</v>
      </c>
      <c r="O89" s="143">
        <f t="shared" si="32"/>
        <v>20.521090444839412</v>
      </c>
      <c r="P89" s="52">
        <f t="shared" si="49"/>
        <v>0.44546136586677171</v>
      </c>
    </row>
    <row r="90" spans="1:16" ht="20.100000000000001" customHeight="1" x14ac:dyDescent="0.25">
      <c r="A90" s="38" t="s">
        <v>206</v>
      </c>
      <c r="B90" s="19">
        <v>811.06000000000029</v>
      </c>
      <c r="C90" s="140">
        <v>853.94999999999982</v>
      </c>
      <c r="D90" s="247">
        <f t="shared" si="33"/>
        <v>8.7777102825519913E-4</v>
      </c>
      <c r="E90" s="215">
        <f t="shared" si="34"/>
        <v>9.5187699174366673E-4</v>
      </c>
      <c r="F90" s="52">
        <f t="shared" si="47"/>
        <v>5.2881414445293214E-2</v>
      </c>
      <c r="H90" s="19">
        <v>519.20900000000006</v>
      </c>
      <c r="I90" s="140">
        <v>798.36299999999983</v>
      </c>
      <c r="J90" s="214">
        <f t="shared" si="35"/>
        <v>2.5177829400700844E-3</v>
      </c>
      <c r="K90" s="215">
        <f t="shared" si="36"/>
        <v>3.814304278143547E-3</v>
      </c>
      <c r="L90" s="52">
        <f t="shared" si="48"/>
        <v>0.53765246750345186</v>
      </c>
      <c r="N90" s="40">
        <f t="shared" si="31"/>
        <v>6.4016102384533804</v>
      </c>
      <c r="O90" s="143">
        <f t="shared" si="32"/>
        <v>9.3490602494291224</v>
      </c>
      <c r="P90" s="52">
        <f t="shared" si="49"/>
        <v>0.4604232218436094</v>
      </c>
    </row>
    <row r="91" spans="1:16" ht="20.100000000000001" customHeight="1" x14ac:dyDescent="0.25">
      <c r="A91" s="38" t="s">
        <v>211</v>
      </c>
      <c r="B91" s="19">
        <v>6314.4000000000005</v>
      </c>
      <c r="C91" s="140">
        <v>3910.170000000001</v>
      </c>
      <c r="D91" s="247">
        <f t="shared" si="33"/>
        <v>6.8337698577350973E-3</v>
      </c>
      <c r="E91" s="215">
        <f t="shared" si="34"/>
        <v>4.3585700062138705E-3</v>
      </c>
      <c r="F91" s="52">
        <f t="shared" si="47"/>
        <v>-0.38075351577347005</v>
      </c>
      <c r="H91" s="19">
        <v>1264.1440000000005</v>
      </c>
      <c r="I91" s="140">
        <v>784.24600000000009</v>
      </c>
      <c r="J91" s="214">
        <f t="shared" si="35"/>
        <v>6.1301714665808133E-3</v>
      </c>
      <c r="K91" s="215">
        <f t="shared" si="36"/>
        <v>3.7468580995323746E-3</v>
      </c>
      <c r="L91" s="52">
        <f t="shared" si="48"/>
        <v>-0.37962289106304359</v>
      </c>
      <c r="N91" s="40">
        <f t="shared" si="31"/>
        <v>2.0020017737235531</v>
      </c>
      <c r="O91" s="143">
        <f t="shared" si="32"/>
        <v>2.005657043044164</v>
      </c>
      <c r="P91" s="52">
        <f t="shared" si="49"/>
        <v>1.8258072338329639E-3</v>
      </c>
    </row>
    <row r="92" spans="1:16" ht="20.100000000000001" customHeight="1" x14ac:dyDescent="0.25">
      <c r="A92" s="38" t="s">
        <v>205</v>
      </c>
      <c r="B92" s="19">
        <v>1006.1899999999997</v>
      </c>
      <c r="C92" s="140">
        <v>2027.3199999999993</v>
      </c>
      <c r="D92" s="247">
        <f t="shared" si="33"/>
        <v>1.088950793924122E-3</v>
      </c>
      <c r="E92" s="215">
        <f t="shared" si="34"/>
        <v>2.2598035750357398E-3</v>
      </c>
      <c r="F92" s="52">
        <f t="shared" si="47"/>
        <v>1.0148480903209134</v>
      </c>
      <c r="H92" s="19">
        <v>304.41000000000003</v>
      </c>
      <c r="I92" s="140">
        <v>729.38300000000049</v>
      </c>
      <c r="J92" s="214">
        <f t="shared" si="35"/>
        <v>1.4761652914081502E-3</v>
      </c>
      <c r="K92" s="215">
        <f t="shared" si="36"/>
        <v>3.4847415239749055E-3</v>
      </c>
      <c r="L92" s="52">
        <f t="shared" si="48"/>
        <v>1.3960546631188215</v>
      </c>
      <c r="N92" s="40">
        <f t="shared" si="31"/>
        <v>3.0253729414921651</v>
      </c>
      <c r="O92" s="143">
        <f t="shared" si="32"/>
        <v>3.5977694690527433</v>
      </c>
      <c r="P92" s="52">
        <f t="shared" si="49"/>
        <v>0.18919866695120985</v>
      </c>
    </row>
    <row r="93" spans="1:16" ht="20.100000000000001" customHeight="1" x14ac:dyDescent="0.25">
      <c r="A93" s="38" t="s">
        <v>209</v>
      </c>
      <c r="B93" s="19">
        <v>1521.2300000000005</v>
      </c>
      <c r="C93" s="140">
        <v>2170.190000000001</v>
      </c>
      <c r="D93" s="247">
        <f t="shared" si="33"/>
        <v>1.6463536869191632E-3</v>
      </c>
      <c r="E93" s="215">
        <f t="shared" si="34"/>
        <v>2.4190572383771761E-3</v>
      </c>
      <c r="F93" s="52">
        <f t="shared" si="47"/>
        <v>0.42660215746468338</v>
      </c>
      <c r="H93" s="19">
        <v>453.54700000000003</v>
      </c>
      <c r="I93" s="140">
        <v>711.02700000000004</v>
      </c>
      <c r="J93" s="214">
        <f t="shared" si="35"/>
        <v>2.1993703867228156E-3</v>
      </c>
      <c r="K93" s="215">
        <f t="shared" si="36"/>
        <v>3.39704285891953E-3</v>
      </c>
      <c r="L93" s="52">
        <f t="shared" si="48"/>
        <v>0.56770301644592513</v>
      </c>
      <c r="N93" s="40">
        <f t="shared" si="31"/>
        <v>2.9814492220111348</v>
      </c>
      <c r="O93" s="143">
        <f t="shared" si="32"/>
        <v>3.2763352517521493</v>
      </c>
      <c r="P93" s="52">
        <f t="shared" si="49"/>
        <v>9.8906943497129002E-2</v>
      </c>
    </row>
    <row r="94" spans="1:16" ht="20.100000000000001" customHeight="1" x14ac:dyDescent="0.25">
      <c r="A94" s="38" t="s">
        <v>217</v>
      </c>
      <c r="B94" s="19">
        <v>1026.82</v>
      </c>
      <c r="C94" s="140">
        <v>1640.3300000000002</v>
      </c>
      <c r="D94" s="247">
        <f t="shared" si="33"/>
        <v>1.1112776455909591E-3</v>
      </c>
      <c r="E94" s="215">
        <f t="shared" si="34"/>
        <v>1.8284353719385084E-3</v>
      </c>
      <c r="F94" s="52">
        <f t="shared" si="47"/>
        <v>0.59748544048616137</v>
      </c>
      <c r="H94" s="19">
        <v>301.66499999999996</v>
      </c>
      <c r="I94" s="140">
        <v>542.01699999999994</v>
      </c>
      <c r="J94" s="214">
        <f t="shared" si="35"/>
        <v>1.4628540541790334E-3</v>
      </c>
      <c r="K94" s="215">
        <f t="shared" si="36"/>
        <v>2.5895711122967012E-3</v>
      </c>
      <c r="L94" s="52">
        <f t="shared" si="48"/>
        <v>0.79675136326720042</v>
      </c>
      <c r="N94" s="40">
        <f t="shared" ref="N94" si="50">(H94/B94)*10</f>
        <v>2.9378566837420381</v>
      </c>
      <c r="O94" s="143">
        <f t="shared" ref="O94" si="51">(I94/C94)*10</f>
        <v>3.3043168142995611</v>
      </c>
      <c r="P94" s="52">
        <f t="shared" ref="P94" si="52">(O94-N94)/N94</f>
        <v>0.12473723874465908</v>
      </c>
    </row>
    <row r="95" spans="1:16" ht="20.100000000000001" customHeight="1" thickBot="1" x14ac:dyDescent="0.3">
      <c r="A95" s="8" t="s">
        <v>17</v>
      </c>
      <c r="B95" s="19">
        <f>B96-SUM(B68:B94)</f>
        <v>35852.980000000331</v>
      </c>
      <c r="C95" s="140">
        <f>C96-SUM(C68:C94)</f>
        <v>37089.330000000075</v>
      </c>
      <c r="D95" s="247">
        <f t="shared" si="33"/>
        <v>3.8801946983716827E-2</v>
      </c>
      <c r="E95" s="215">
        <f t="shared" si="34"/>
        <v>4.1342560883176074E-2</v>
      </c>
      <c r="F95" s="52">
        <f>(C95-B95)/B95</f>
        <v>3.4483883905877068E-2</v>
      </c>
      <c r="H95" s="19">
        <f>H96-SUM(H68:H94)</f>
        <v>6890.6359999999986</v>
      </c>
      <c r="I95" s="140">
        <f>I96-SUM(I68:I94)</f>
        <v>7717.1120000001101</v>
      </c>
      <c r="J95" s="214">
        <f t="shared" si="35"/>
        <v>3.3414532042073154E-2</v>
      </c>
      <c r="K95" s="215">
        <f t="shared" si="36"/>
        <v>3.6869711292373687E-2</v>
      </c>
      <c r="L95" s="52">
        <f>(I95-H95)/H95</f>
        <v>0.11994190376622879</v>
      </c>
      <c r="N95" s="40">
        <f t="shared" si="31"/>
        <v>1.9219144405848372</v>
      </c>
      <c r="O95" s="143">
        <f t="shared" si="32"/>
        <v>2.0806825035664152</v>
      </c>
      <c r="P95" s="52">
        <f>(O95-N95)/N95</f>
        <v>8.2609329337920451E-2</v>
      </c>
    </row>
    <row r="96" spans="1:16" ht="26.25" customHeight="1" thickBot="1" x14ac:dyDescent="0.3">
      <c r="A96" s="12" t="s">
        <v>18</v>
      </c>
      <c r="B96" s="17">
        <v>923999.51000000013</v>
      </c>
      <c r="C96" s="145">
        <v>897122.21999999986</v>
      </c>
      <c r="D96" s="243">
        <f>SUM(D68:D95)</f>
        <v>1.0000000000000002</v>
      </c>
      <c r="E96" s="244">
        <f>SUM(E68:E95)</f>
        <v>1.0000000000000007</v>
      </c>
      <c r="F96" s="57">
        <f>(C96-B96)/B96</f>
        <v>-2.9087991615926578E-2</v>
      </c>
      <c r="G96" s="1"/>
      <c r="H96" s="17">
        <v>206216.74400000006</v>
      </c>
      <c r="I96" s="145">
        <v>209307.63300000009</v>
      </c>
      <c r="J96" s="255">
        <f t="shared" si="35"/>
        <v>1</v>
      </c>
      <c r="K96" s="244">
        <f t="shared" si="36"/>
        <v>1</v>
      </c>
      <c r="L96" s="57">
        <f>(I96-H96)/H96</f>
        <v>1.498854525605362E-2</v>
      </c>
      <c r="M96" s="1"/>
      <c r="N96" s="37">
        <f t="shared" si="31"/>
        <v>2.2317841272448296</v>
      </c>
      <c r="O96" s="150">
        <f t="shared" si="32"/>
        <v>2.3331005333922077</v>
      </c>
      <c r="P96" s="57">
        <f>(O96-N96)/N96</f>
        <v>4.5397045758388259E-2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140</v>
      </c>
      <c r="B1" s="4"/>
    </row>
    <row r="3" spans="1:19" ht="15.75" thickBot="1" x14ac:dyDescent="0.3"/>
    <row r="4" spans="1:19" x14ac:dyDescent="0.25">
      <c r="A4" s="332" t="s">
        <v>16</v>
      </c>
      <c r="B4" s="346"/>
      <c r="C4" s="346"/>
      <c r="D4" s="346"/>
      <c r="E4" s="349" t="s">
        <v>1</v>
      </c>
      <c r="F4" s="350"/>
      <c r="G4" s="345" t="s">
        <v>104</v>
      </c>
      <c r="H4" s="345"/>
      <c r="I4" s="130" t="s">
        <v>0</v>
      </c>
      <c r="K4" s="351" t="s">
        <v>19</v>
      </c>
      <c r="L4" s="350"/>
      <c r="M4" s="345" t="s">
        <v>104</v>
      </c>
      <c r="N4" s="345"/>
      <c r="O4" s="130" t="s">
        <v>0</v>
      </c>
      <c r="Q4" s="357" t="s">
        <v>22</v>
      </c>
      <c r="R4" s="345"/>
      <c r="S4" s="130" t="s">
        <v>0</v>
      </c>
    </row>
    <row r="5" spans="1:19" x14ac:dyDescent="0.25">
      <c r="A5" s="347"/>
      <c r="B5" s="348"/>
      <c r="C5" s="348"/>
      <c r="D5" s="348"/>
      <c r="E5" s="352" t="s">
        <v>162</v>
      </c>
      <c r="F5" s="353"/>
      <c r="G5" s="354" t="str">
        <f>E5</f>
        <v>jan-jul</v>
      </c>
      <c r="H5" s="354"/>
      <c r="I5" s="131" t="s">
        <v>138</v>
      </c>
      <c r="K5" s="355" t="str">
        <f>E5</f>
        <v>jan-jul</v>
      </c>
      <c r="L5" s="353"/>
      <c r="M5" s="341" t="str">
        <f>E5</f>
        <v>jan-jul</v>
      </c>
      <c r="N5" s="342"/>
      <c r="O5" s="131" t="str">
        <f>I5</f>
        <v>2022/2021</v>
      </c>
      <c r="Q5" s="355" t="str">
        <f>E5</f>
        <v>jan-jul</v>
      </c>
      <c r="R5" s="353"/>
      <c r="S5" s="131" t="str">
        <f>O5</f>
        <v>2022/2021</v>
      </c>
    </row>
    <row r="6" spans="1:19" ht="15.75" thickBot="1" x14ac:dyDescent="0.3">
      <c r="A6" s="333"/>
      <c r="B6" s="358"/>
      <c r="C6" s="358"/>
      <c r="D6" s="358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337816.36000000016</v>
      </c>
      <c r="F7" s="145">
        <v>354591.7200000002</v>
      </c>
      <c r="G7" s="243">
        <f>E7/E15</f>
        <v>0.38807120010364576</v>
      </c>
      <c r="H7" s="244">
        <f>F7/F15</f>
        <v>0.41834779413896145</v>
      </c>
      <c r="I7" s="164">
        <f t="shared" ref="I7:I18" si="0">(F7-E7)/E7</f>
        <v>4.9658222591706443E-2</v>
      </c>
      <c r="J7" s="1"/>
      <c r="K7" s="17">
        <v>84165.067999999854</v>
      </c>
      <c r="L7" s="145">
        <v>88150.153999999937</v>
      </c>
      <c r="M7" s="243">
        <f>K7/K15</f>
        <v>0.34781464308341015</v>
      </c>
      <c r="N7" s="244">
        <f>L7/L15</f>
        <v>0.359772239551505</v>
      </c>
      <c r="O7" s="164">
        <f t="shared" ref="O7:O18" si="1">(L7-K7)/K7</f>
        <v>4.7348455775026402E-2</v>
      </c>
      <c r="P7" s="1"/>
      <c r="Q7" s="187">
        <f t="shared" ref="Q7:R18" si="2">(K7/E7)*10</f>
        <v>2.4914444048831683</v>
      </c>
      <c r="R7" s="188">
        <f t="shared" si="2"/>
        <v>2.4859619959541042</v>
      </c>
      <c r="S7" s="55">
        <f>(R7-Q7)/Q7</f>
        <v>-2.2004941865524951E-3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294395.40000000014</v>
      </c>
      <c r="F8" s="181">
        <v>285577.0900000002</v>
      </c>
      <c r="G8" s="245">
        <f>E8/E7</f>
        <v>0.87146578691452359</v>
      </c>
      <c r="H8" s="246">
        <f>F8/F7</f>
        <v>0.80536874916312218</v>
      </c>
      <c r="I8" s="206">
        <f t="shared" si="0"/>
        <v>-2.9953966672033379E-2</v>
      </c>
      <c r="K8" s="180">
        <v>76986.347999999853</v>
      </c>
      <c r="L8" s="181">
        <v>76385.124999999942</v>
      </c>
      <c r="M8" s="250">
        <f>K8/K7</f>
        <v>0.91470665716090183</v>
      </c>
      <c r="N8" s="246">
        <f>L8/L7</f>
        <v>0.86653422068893937</v>
      </c>
      <c r="O8" s="207">
        <f t="shared" si="1"/>
        <v>-7.809475518957101E-3</v>
      </c>
      <c r="Q8" s="189">
        <f t="shared" si="2"/>
        <v>2.6150662680191274</v>
      </c>
      <c r="R8" s="190">
        <f t="shared" si="2"/>
        <v>2.6747637564343796</v>
      </c>
      <c r="S8" s="182">
        <f t="shared" ref="S8:S18" si="3">(R8-Q8)/Q8</f>
        <v>2.282828895975629E-2</v>
      </c>
    </row>
    <row r="9" spans="1:19" ht="24" customHeight="1" x14ac:dyDescent="0.25">
      <c r="A9" s="8"/>
      <c r="B9" t="s">
        <v>37</v>
      </c>
      <c r="E9" s="19">
        <v>40892.780000000006</v>
      </c>
      <c r="F9" s="140">
        <v>64770.789999999994</v>
      </c>
      <c r="G9" s="247">
        <f>E9/E7</f>
        <v>0.12105032450174996</v>
      </c>
      <c r="H9" s="215">
        <f>F9/F7</f>
        <v>0.18266300747236838</v>
      </c>
      <c r="I9" s="182">
        <f t="shared" si="0"/>
        <v>0.58391750328542069</v>
      </c>
      <c r="K9" s="19">
        <v>6574.2540000000008</v>
      </c>
      <c r="L9" s="140">
        <v>10800.239</v>
      </c>
      <c r="M9" s="247">
        <f>K9/K7</f>
        <v>7.8111432168034511E-2</v>
      </c>
      <c r="N9" s="215">
        <f>L9/L7</f>
        <v>0.12252093172747046</v>
      </c>
      <c r="O9" s="182">
        <f t="shared" si="1"/>
        <v>0.64280829429468322</v>
      </c>
      <c r="Q9" s="189">
        <f t="shared" si="2"/>
        <v>1.6076808668914169</v>
      </c>
      <c r="R9" s="190">
        <f t="shared" si="2"/>
        <v>1.6674551908352517</v>
      </c>
      <c r="S9" s="182">
        <f t="shared" si="3"/>
        <v>3.7180466083056293E-2</v>
      </c>
    </row>
    <row r="10" spans="1:19" ht="24" customHeight="1" thickBot="1" x14ac:dyDescent="0.3">
      <c r="A10" s="8"/>
      <c r="B10" t="s">
        <v>36</v>
      </c>
      <c r="E10" s="19">
        <v>2528.1799999999994</v>
      </c>
      <c r="F10" s="140">
        <v>4243.84</v>
      </c>
      <c r="G10" s="247">
        <f>E10/E7</f>
        <v>7.4838885837263721E-3</v>
      </c>
      <c r="H10" s="215">
        <f>F10/F7</f>
        <v>1.1968243364509464E-2</v>
      </c>
      <c r="I10" s="186">
        <f t="shared" si="0"/>
        <v>0.67861465560205414</v>
      </c>
      <c r="K10" s="19">
        <v>604.46600000000012</v>
      </c>
      <c r="L10" s="140">
        <v>964.79000000000008</v>
      </c>
      <c r="M10" s="247">
        <f>K10/K7</f>
        <v>7.1819106710636904E-3</v>
      </c>
      <c r="N10" s="215">
        <f>L10/L7</f>
        <v>1.0944847583590163E-2</v>
      </c>
      <c r="O10" s="209">
        <f t="shared" si="1"/>
        <v>0.59610300662071958</v>
      </c>
      <c r="Q10" s="189">
        <f t="shared" si="2"/>
        <v>2.3909136216566869</v>
      </c>
      <c r="R10" s="190">
        <f t="shared" si="2"/>
        <v>2.2733891946916001</v>
      </c>
      <c r="S10" s="182">
        <f t="shared" si="3"/>
        <v>-4.9154610145912762E-2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532684.62000000104</v>
      </c>
      <c r="F11" s="145">
        <v>493008.59000000061</v>
      </c>
      <c r="G11" s="243">
        <f>E11/E15</f>
        <v>0.61192879989635429</v>
      </c>
      <c r="H11" s="244">
        <f>F11/F15</f>
        <v>0.58165220586103861</v>
      </c>
      <c r="I11" s="164">
        <f t="shared" si="0"/>
        <v>-7.4483152901993602E-2</v>
      </c>
      <c r="J11" s="1"/>
      <c r="K11" s="17">
        <v>157817.46400000009</v>
      </c>
      <c r="L11" s="145">
        <v>156866.39899999986</v>
      </c>
      <c r="M11" s="243">
        <f>K11/K15</f>
        <v>0.65218535691658985</v>
      </c>
      <c r="N11" s="244">
        <f>L11/L15</f>
        <v>0.64022776044849505</v>
      </c>
      <c r="O11" s="164">
        <f t="shared" si="1"/>
        <v>-6.0263609355694281E-3</v>
      </c>
      <c r="Q11" s="191">
        <f t="shared" si="2"/>
        <v>2.9626810700860817</v>
      </c>
      <c r="R11" s="192">
        <f t="shared" si="2"/>
        <v>3.1818187792630481</v>
      </c>
      <c r="S11" s="57">
        <f t="shared" si="3"/>
        <v>7.3966013888426829E-2</v>
      </c>
    </row>
    <row r="12" spans="1:19" s="3" customFormat="1" ht="24" customHeight="1" x14ac:dyDescent="0.25">
      <c r="A12" s="46"/>
      <c r="B12" s="3" t="s">
        <v>33</v>
      </c>
      <c r="E12" s="31">
        <v>494247.88000000105</v>
      </c>
      <c r="F12" s="141">
        <v>457442.66000000061</v>
      </c>
      <c r="G12" s="247">
        <f>E12/E11</f>
        <v>0.92784334565544635</v>
      </c>
      <c r="H12" s="215">
        <f>F12/F11</f>
        <v>0.927859411131153</v>
      </c>
      <c r="I12" s="206">
        <f t="shared" si="0"/>
        <v>-7.4467127709278907E-2</v>
      </c>
      <c r="K12" s="31">
        <v>151550.8410000001</v>
      </c>
      <c r="L12" s="141">
        <v>150909.70699999988</v>
      </c>
      <c r="M12" s="247">
        <f>K12/K11</f>
        <v>0.96029195476110307</v>
      </c>
      <c r="N12" s="215">
        <f>L12/L11</f>
        <v>0.96202697302945051</v>
      </c>
      <c r="O12" s="206">
        <f t="shared" si="1"/>
        <v>-4.2304879060369146E-3</v>
      </c>
      <c r="Q12" s="189">
        <f t="shared" si="2"/>
        <v>3.066292181162209</v>
      </c>
      <c r="R12" s="190">
        <f t="shared" si="2"/>
        <v>3.2989863035511306</v>
      </c>
      <c r="S12" s="182">
        <f t="shared" si="3"/>
        <v>7.5887785194926907E-2</v>
      </c>
    </row>
    <row r="13" spans="1:19" ht="24" customHeight="1" x14ac:dyDescent="0.25">
      <c r="A13" s="8"/>
      <c r="B13" s="3" t="s">
        <v>37</v>
      </c>
      <c r="D13" s="3"/>
      <c r="E13" s="19">
        <v>35176.909999999996</v>
      </c>
      <c r="F13" s="140">
        <v>33785.599999999984</v>
      </c>
      <c r="G13" s="247">
        <f>E13/E11</f>
        <v>6.6037029565448935E-2</v>
      </c>
      <c r="H13" s="215">
        <f>F13/F11</f>
        <v>6.8529434750822377E-2</v>
      </c>
      <c r="I13" s="182">
        <f t="shared" si="0"/>
        <v>-3.9551796903139369E-2</v>
      </c>
      <c r="K13" s="19">
        <v>5882.8399999999983</v>
      </c>
      <c r="L13" s="140">
        <v>5732.7590000000018</v>
      </c>
      <c r="M13" s="247">
        <f>K13/K11</f>
        <v>3.7276229454555138E-2</v>
      </c>
      <c r="N13" s="215">
        <f>L13/L11</f>
        <v>3.6545487348122317E-2</v>
      </c>
      <c r="O13" s="182">
        <f t="shared" si="1"/>
        <v>-2.5511657634747255E-2</v>
      </c>
      <c r="Q13" s="189">
        <f t="shared" si="2"/>
        <v>1.6723583737173044</v>
      </c>
      <c r="R13" s="190">
        <f t="shared" si="2"/>
        <v>1.6968054437393461</v>
      </c>
      <c r="S13" s="182">
        <f t="shared" si="3"/>
        <v>1.461832009589001E-2</v>
      </c>
    </row>
    <row r="14" spans="1:19" ht="24" customHeight="1" thickBot="1" x14ac:dyDescent="0.3">
      <c r="A14" s="8"/>
      <c r="B14" t="s">
        <v>36</v>
      </c>
      <c r="E14" s="19">
        <v>3259.8300000000017</v>
      </c>
      <c r="F14" s="140">
        <v>1780.3299999999995</v>
      </c>
      <c r="G14" s="247">
        <f>E14/E11</f>
        <v>6.1196247791047457E-3</v>
      </c>
      <c r="H14" s="215">
        <f>F14/F11</f>
        <v>3.6111541180245911E-3</v>
      </c>
      <c r="I14" s="186">
        <f t="shared" si="0"/>
        <v>-0.45385802327115266</v>
      </c>
      <c r="K14" s="19">
        <v>383.78300000000002</v>
      </c>
      <c r="L14" s="140">
        <v>223.93299999999994</v>
      </c>
      <c r="M14" s="247">
        <f>K14/K11</f>
        <v>2.4318157843418379E-3</v>
      </c>
      <c r="N14" s="215">
        <f>L14/L11</f>
        <v>1.4275396224273634E-3</v>
      </c>
      <c r="O14" s="209">
        <f t="shared" si="1"/>
        <v>-0.41651141400218372</v>
      </c>
      <c r="Q14" s="189">
        <f t="shared" si="2"/>
        <v>1.1773098597166105</v>
      </c>
      <c r="R14" s="190">
        <f t="shared" si="2"/>
        <v>1.2578173709368488</v>
      </c>
      <c r="S14" s="182">
        <f t="shared" si="3"/>
        <v>6.8382601704887747E-2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870500.98000000115</v>
      </c>
      <c r="F15" s="145">
        <v>847600.31000000075</v>
      </c>
      <c r="G15" s="243">
        <f>G7+G11</f>
        <v>1</v>
      </c>
      <c r="H15" s="244">
        <f>H7+H11</f>
        <v>1</v>
      </c>
      <c r="I15" s="164">
        <f t="shared" si="0"/>
        <v>-2.6307460331636112E-2</v>
      </c>
      <c r="J15" s="1"/>
      <c r="K15" s="17">
        <v>241982.53199999995</v>
      </c>
      <c r="L15" s="145">
        <v>245016.55299999978</v>
      </c>
      <c r="M15" s="243">
        <f>M7+M11</f>
        <v>1</v>
      </c>
      <c r="N15" s="244">
        <f>N7+N11</f>
        <v>1</v>
      </c>
      <c r="O15" s="164">
        <f t="shared" si="1"/>
        <v>1.2538181888268836E-2</v>
      </c>
      <c r="Q15" s="191">
        <f t="shared" si="2"/>
        <v>2.7798076918879473</v>
      </c>
      <c r="R15" s="192">
        <f t="shared" si="2"/>
        <v>2.8907086289291186</v>
      </c>
      <c r="S15" s="57">
        <f t="shared" si="3"/>
        <v>3.9895183168534701E-2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788643.28000000119</v>
      </c>
      <c r="F16" s="181">
        <f t="shared" ref="F16:F17" si="4">F8+F12</f>
        <v>743019.75000000081</v>
      </c>
      <c r="G16" s="245">
        <f>E16/E15</f>
        <v>0.90596483877594269</v>
      </c>
      <c r="H16" s="246">
        <f>F16/F15</f>
        <v>0.87661571289420614</v>
      </c>
      <c r="I16" s="207">
        <f t="shared" si="0"/>
        <v>-5.7850654607746493E-2</v>
      </c>
      <c r="J16" s="3"/>
      <c r="K16" s="180">
        <f t="shared" ref="K16:L18" si="5">K8+K12</f>
        <v>228537.18899999995</v>
      </c>
      <c r="L16" s="181">
        <f t="shared" si="5"/>
        <v>227294.83199999982</v>
      </c>
      <c r="M16" s="250">
        <f>K16/K15</f>
        <v>0.94443672074643803</v>
      </c>
      <c r="N16" s="246">
        <f>L16/L15</f>
        <v>0.92767133165896765</v>
      </c>
      <c r="O16" s="207">
        <f t="shared" si="1"/>
        <v>-5.4361261965120908E-3</v>
      </c>
      <c r="P16" s="3"/>
      <c r="Q16" s="189">
        <f t="shared" si="2"/>
        <v>2.8978524866147293</v>
      </c>
      <c r="R16" s="190">
        <f t="shared" si="2"/>
        <v>3.0590685106284128</v>
      </c>
      <c r="S16" s="182">
        <f t="shared" si="3"/>
        <v>5.5632929819010919E-2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76069.69</v>
      </c>
      <c r="F17" s="140">
        <f t="shared" si="4"/>
        <v>98556.389999999985</v>
      </c>
      <c r="G17" s="248">
        <f>E17/E15</f>
        <v>8.7386104953035088E-2</v>
      </c>
      <c r="H17" s="215">
        <f>F17/F15</f>
        <v>0.11627696313607991</v>
      </c>
      <c r="I17" s="182">
        <f t="shared" si="0"/>
        <v>0.29560656813508746</v>
      </c>
      <c r="K17" s="19">
        <f t="shared" si="5"/>
        <v>12457.093999999999</v>
      </c>
      <c r="L17" s="140">
        <f t="shared" si="5"/>
        <v>16532.998</v>
      </c>
      <c r="M17" s="247">
        <f>K17/K15</f>
        <v>5.1479310911582664E-2</v>
      </c>
      <c r="N17" s="215">
        <f>L17/L15</f>
        <v>6.7477065518916246E-2</v>
      </c>
      <c r="O17" s="182">
        <f t="shared" si="1"/>
        <v>0.32719541170677535</v>
      </c>
      <c r="Q17" s="189">
        <f t="shared" si="2"/>
        <v>1.6375896891389985</v>
      </c>
      <c r="R17" s="190">
        <f t="shared" si="2"/>
        <v>1.6775165973510191</v>
      </c>
      <c r="S17" s="182">
        <f t="shared" si="3"/>
        <v>2.438150928576811E-2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5788.0100000000011</v>
      </c>
      <c r="F18" s="142">
        <f>F10+F14</f>
        <v>6024.17</v>
      </c>
      <c r="G18" s="249">
        <f>E18/E15</f>
        <v>6.6490562710222259E-3</v>
      </c>
      <c r="H18" s="221">
        <f>F18/F15</f>
        <v>7.1073239697139736E-3</v>
      </c>
      <c r="I18" s="208">
        <f t="shared" si="0"/>
        <v>4.080158811059395E-2</v>
      </c>
      <c r="K18" s="21">
        <f t="shared" si="5"/>
        <v>988.24900000000014</v>
      </c>
      <c r="L18" s="142">
        <f t="shared" si="5"/>
        <v>1188.723</v>
      </c>
      <c r="M18" s="249">
        <f>K18/K15</f>
        <v>4.0839683419793306E-3</v>
      </c>
      <c r="N18" s="221">
        <f>L18/L15</f>
        <v>4.8516028221162718E-3</v>
      </c>
      <c r="O18" s="208">
        <f t="shared" si="1"/>
        <v>0.20285778179385944</v>
      </c>
      <c r="Q18" s="193">
        <f t="shared" si="2"/>
        <v>1.7074072090407584</v>
      </c>
      <c r="R18" s="194">
        <f t="shared" si="2"/>
        <v>1.9732560668108634</v>
      </c>
      <c r="S18" s="186">
        <f t="shared" si="3"/>
        <v>0.15570325365995266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141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5"/>
      <c r="D4" s="349" t="s">
        <v>104</v>
      </c>
      <c r="E4" s="345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5"/>
      <c r="P4" s="130" t="s">
        <v>0</v>
      </c>
    </row>
    <row r="5" spans="1:16" x14ac:dyDescent="0.25">
      <c r="A5" s="362"/>
      <c r="B5" s="352" t="s">
        <v>162</v>
      </c>
      <c r="C5" s="354"/>
      <c r="D5" s="352" t="str">
        <f>B5</f>
        <v>jan-jul</v>
      </c>
      <c r="E5" s="354"/>
      <c r="F5" s="131" t="s">
        <v>138</v>
      </c>
      <c r="H5" s="355" t="str">
        <f>B5</f>
        <v>jan-jul</v>
      </c>
      <c r="I5" s="354"/>
      <c r="J5" s="352" t="str">
        <f>B5</f>
        <v>jan-jul</v>
      </c>
      <c r="K5" s="353"/>
      <c r="L5" s="131" t="str">
        <f>F5</f>
        <v>2022/2021</v>
      </c>
      <c r="N5" s="355" t="str">
        <f>B5</f>
        <v>jan-jul</v>
      </c>
      <c r="O5" s="353"/>
      <c r="P5" s="131" t="str">
        <f>F5</f>
        <v>2022/2021</v>
      </c>
    </row>
    <row r="6" spans="1:16" ht="19.5" customHeight="1" thickBot="1" x14ac:dyDescent="0.3">
      <c r="A6" s="363"/>
      <c r="B6" s="99">
        <v>2021</v>
      </c>
      <c r="C6" s="134"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165</v>
      </c>
      <c r="B7" s="39">
        <v>126213.87000000002</v>
      </c>
      <c r="C7" s="147">
        <v>112558.52000000003</v>
      </c>
      <c r="D7" s="247">
        <f>B7/$B$33</f>
        <v>0.14498992292920809</v>
      </c>
      <c r="E7" s="246">
        <f>C7/$C$33</f>
        <v>0.13279669517817899</v>
      </c>
      <c r="F7" s="52">
        <f>(C7-B7)/B7</f>
        <v>-0.10819215035558286</v>
      </c>
      <c r="H7" s="39">
        <v>35004.815000000002</v>
      </c>
      <c r="I7" s="147">
        <v>33940.395000000004</v>
      </c>
      <c r="J7" s="247">
        <f>H7/$H$33</f>
        <v>0.14465843757680816</v>
      </c>
      <c r="K7" s="246">
        <f>I7/$I$33</f>
        <v>0.13852286543268774</v>
      </c>
      <c r="L7" s="52">
        <f>(I7-H7)/H7</f>
        <v>-3.0407816753209471E-2</v>
      </c>
      <c r="N7" s="27">
        <f t="shared" ref="N7:O33" si="0">(H7/B7)*10</f>
        <v>2.7734523155022499</v>
      </c>
      <c r="O7" s="151">
        <f t="shared" si="0"/>
        <v>3.0153554790876775</v>
      </c>
      <c r="P7" s="61">
        <f>(O7-N7)/N7</f>
        <v>8.7220956435164421E-2</v>
      </c>
    </row>
    <row r="8" spans="1:16" ht="20.100000000000001" customHeight="1" x14ac:dyDescent="0.25">
      <c r="A8" s="8" t="s">
        <v>168</v>
      </c>
      <c r="B8" s="19">
        <v>106109.14999999992</v>
      </c>
      <c r="C8" s="140">
        <v>87900.329999999987</v>
      </c>
      <c r="D8" s="247">
        <f t="shared" ref="D8:D32" si="1">B8/$B$33</f>
        <v>0.12189434870021627</v>
      </c>
      <c r="E8" s="215">
        <f t="shared" ref="E8:E32" si="2">C8/$C$33</f>
        <v>0.10370492903665877</v>
      </c>
      <c r="F8" s="52">
        <f t="shared" ref="F8:F33" si="3">(C8-B8)/B8</f>
        <v>-0.1716046165669968</v>
      </c>
      <c r="H8" s="19">
        <v>31665.329000000009</v>
      </c>
      <c r="I8" s="140">
        <v>27935.309000000008</v>
      </c>
      <c r="J8" s="247">
        <f t="shared" ref="J8:J32" si="4">H8/$H$33</f>
        <v>0.13085791250419676</v>
      </c>
      <c r="K8" s="215">
        <f t="shared" ref="K8:K32" si="5">I8/$I$33</f>
        <v>0.114013966231906</v>
      </c>
      <c r="L8" s="52">
        <f t="shared" ref="L8:L33" si="6">(I8-H8)/H8</f>
        <v>-0.11779508117537636</v>
      </c>
      <c r="N8" s="27">
        <f t="shared" si="0"/>
        <v>2.9842222843176138</v>
      </c>
      <c r="O8" s="152">
        <f t="shared" si="0"/>
        <v>3.1780664532203708</v>
      </c>
      <c r="P8" s="52">
        <f t="shared" ref="P8:P71" si="7">(O8-N8)/N8</f>
        <v>6.4956343876066969E-2</v>
      </c>
    </row>
    <row r="9" spans="1:16" ht="20.100000000000001" customHeight="1" x14ac:dyDescent="0.25">
      <c r="A9" s="8" t="s">
        <v>169</v>
      </c>
      <c r="B9" s="19">
        <v>60327.389999999992</v>
      </c>
      <c r="C9" s="140">
        <v>61600.409999999996</v>
      </c>
      <c r="D9" s="247">
        <f t="shared" si="1"/>
        <v>6.930192083184103E-2</v>
      </c>
      <c r="E9" s="215">
        <f t="shared" si="2"/>
        <v>7.2676247605430899E-2</v>
      </c>
      <c r="F9" s="52">
        <f t="shared" si="3"/>
        <v>2.1101857713386976E-2</v>
      </c>
      <c r="H9" s="19">
        <v>20700.576000000005</v>
      </c>
      <c r="I9" s="140">
        <v>22743.706000000002</v>
      </c>
      <c r="J9" s="247">
        <f t="shared" si="4"/>
        <v>8.5545745095352566E-2</v>
      </c>
      <c r="K9" s="215">
        <f t="shared" si="5"/>
        <v>9.2825181488860473E-2</v>
      </c>
      <c r="L9" s="52">
        <f t="shared" si="6"/>
        <v>9.8699185955018684E-2</v>
      </c>
      <c r="N9" s="27">
        <f t="shared" si="0"/>
        <v>3.4313727147817947</v>
      </c>
      <c r="O9" s="152">
        <f t="shared" si="0"/>
        <v>3.6921354906566375</v>
      </c>
      <c r="P9" s="52">
        <f t="shared" si="7"/>
        <v>7.5993719583861932E-2</v>
      </c>
    </row>
    <row r="10" spans="1:16" ht="20.100000000000001" customHeight="1" x14ac:dyDescent="0.25">
      <c r="A10" s="8" t="s">
        <v>167</v>
      </c>
      <c r="B10" s="19">
        <v>81626.35000000002</v>
      </c>
      <c r="C10" s="140">
        <v>73829.670000000013</v>
      </c>
      <c r="D10" s="247">
        <f t="shared" si="1"/>
        <v>9.3769394722565472E-2</v>
      </c>
      <c r="E10" s="215">
        <f t="shared" si="2"/>
        <v>8.7104345207235714E-2</v>
      </c>
      <c r="F10" s="52">
        <f t="shared" si="3"/>
        <v>-9.5516705083591336E-2</v>
      </c>
      <c r="H10" s="19">
        <v>21676.822</v>
      </c>
      <c r="I10" s="140">
        <v>20706.516</v>
      </c>
      <c r="J10" s="247">
        <f t="shared" si="4"/>
        <v>8.9580110683361178E-2</v>
      </c>
      <c r="K10" s="215">
        <f t="shared" si="5"/>
        <v>8.4510682019104236E-2</v>
      </c>
      <c r="L10" s="52">
        <f t="shared" si="6"/>
        <v>-4.4762373377425918E-2</v>
      </c>
      <c r="N10" s="27">
        <f t="shared" si="0"/>
        <v>2.6556157417304576</v>
      </c>
      <c r="O10" s="152">
        <f t="shared" si="0"/>
        <v>2.8046334217666145</v>
      </c>
      <c r="P10" s="52">
        <f t="shared" si="7"/>
        <v>5.6114172579446189E-2</v>
      </c>
    </row>
    <row r="11" spans="1:16" ht="20.100000000000001" customHeight="1" x14ac:dyDescent="0.25">
      <c r="A11" s="8" t="s">
        <v>170</v>
      </c>
      <c r="B11" s="19">
        <v>78572.05</v>
      </c>
      <c r="C11" s="140">
        <v>63722.639999999992</v>
      </c>
      <c r="D11" s="247">
        <f t="shared" si="1"/>
        <v>9.0260725496253955E-2</v>
      </c>
      <c r="E11" s="215">
        <f t="shared" si="2"/>
        <v>7.5180057449483459E-2</v>
      </c>
      <c r="F11" s="52">
        <f t="shared" si="3"/>
        <v>-0.18899099616212139</v>
      </c>
      <c r="H11" s="19">
        <v>19043.135999999999</v>
      </c>
      <c r="I11" s="140">
        <v>15600.534000000001</v>
      </c>
      <c r="J11" s="247">
        <f t="shared" si="4"/>
        <v>7.8696325071927045E-2</v>
      </c>
      <c r="K11" s="215">
        <f t="shared" si="5"/>
        <v>6.3671347135472928E-2</v>
      </c>
      <c r="L11" s="52">
        <f t="shared" si="6"/>
        <v>-0.18077915318149265</v>
      </c>
      <c r="N11" s="27">
        <f t="shared" si="0"/>
        <v>2.4236526856560312</v>
      </c>
      <c r="O11" s="152">
        <f t="shared" si="0"/>
        <v>2.4481932951930436</v>
      </c>
      <c r="P11" s="52">
        <f t="shared" si="7"/>
        <v>1.0125464627110878E-2</v>
      </c>
    </row>
    <row r="12" spans="1:16" ht="20.100000000000001" customHeight="1" x14ac:dyDescent="0.25">
      <c r="A12" s="8" t="s">
        <v>175</v>
      </c>
      <c r="B12" s="19">
        <v>59379.549999999996</v>
      </c>
      <c r="C12" s="140">
        <v>59659.130000000012</v>
      </c>
      <c r="D12" s="247">
        <f t="shared" si="1"/>
        <v>6.8213076566553704E-2</v>
      </c>
      <c r="E12" s="215">
        <f t="shared" si="2"/>
        <v>7.0385922817796057E-2</v>
      </c>
      <c r="F12" s="52">
        <f t="shared" si="3"/>
        <v>4.7083549807975357E-3</v>
      </c>
      <c r="H12" s="19">
        <v>14136.478999999998</v>
      </c>
      <c r="I12" s="140">
        <v>14261.031000000001</v>
      </c>
      <c r="J12" s="247">
        <f t="shared" si="4"/>
        <v>5.8419419299240952E-2</v>
      </c>
      <c r="K12" s="215">
        <f t="shared" si="5"/>
        <v>5.820435731948282E-2</v>
      </c>
      <c r="L12" s="52">
        <f t="shared" si="6"/>
        <v>8.8106805096236016E-3</v>
      </c>
      <c r="N12" s="27">
        <f t="shared" si="0"/>
        <v>2.3806982370193102</v>
      </c>
      <c r="O12" s="152">
        <f t="shared" si="0"/>
        <v>2.3904188679922083</v>
      </c>
      <c r="P12" s="52">
        <f t="shared" si="7"/>
        <v>4.0831008406460451E-3</v>
      </c>
    </row>
    <row r="13" spans="1:16" ht="20.100000000000001" customHeight="1" x14ac:dyDescent="0.25">
      <c r="A13" s="8" t="s">
        <v>174</v>
      </c>
      <c r="B13" s="19">
        <v>37221.11</v>
      </c>
      <c r="C13" s="140">
        <v>31119.670000000002</v>
      </c>
      <c r="D13" s="247">
        <f t="shared" si="1"/>
        <v>4.2758263178520516E-2</v>
      </c>
      <c r="E13" s="215">
        <f t="shared" si="2"/>
        <v>3.6715029044762856E-2</v>
      </c>
      <c r="F13" s="52">
        <f t="shared" si="3"/>
        <v>-0.16392418173450493</v>
      </c>
      <c r="H13" s="19">
        <v>13596.923000000004</v>
      </c>
      <c r="I13" s="140">
        <v>12524.755999999999</v>
      </c>
      <c r="J13" s="247">
        <f t="shared" si="4"/>
        <v>5.6189688105255452E-2</v>
      </c>
      <c r="K13" s="215">
        <f t="shared" si="5"/>
        <v>5.1117999362271654E-2</v>
      </c>
      <c r="L13" s="52">
        <f t="shared" si="6"/>
        <v>-7.8853649461720465E-2</v>
      </c>
      <c r="N13" s="27">
        <f t="shared" si="0"/>
        <v>3.6530138408016324</v>
      </c>
      <c r="O13" s="152">
        <f t="shared" si="0"/>
        <v>4.0247072028720092</v>
      </c>
      <c r="P13" s="52">
        <f t="shared" si="7"/>
        <v>0.101749782034445</v>
      </c>
    </row>
    <row r="14" spans="1:16" ht="20.100000000000001" customHeight="1" x14ac:dyDescent="0.25">
      <c r="A14" s="8" t="s">
        <v>176</v>
      </c>
      <c r="B14" s="19">
        <v>42581.7</v>
      </c>
      <c r="C14" s="140">
        <v>47650.93</v>
      </c>
      <c r="D14" s="247">
        <f t="shared" si="1"/>
        <v>4.8916314832867881E-2</v>
      </c>
      <c r="E14" s="215">
        <f t="shared" si="2"/>
        <v>5.6218632105030725E-2</v>
      </c>
      <c r="F14" s="52">
        <f t="shared" si="3"/>
        <v>0.11904714936228482</v>
      </c>
      <c r="H14" s="19">
        <v>10580.577000000001</v>
      </c>
      <c r="I14" s="140">
        <v>11789.672999999999</v>
      </c>
      <c r="J14" s="247">
        <f t="shared" si="4"/>
        <v>4.3724548679406311E-2</v>
      </c>
      <c r="K14" s="215">
        <f t="shared" si="5"/>
        <v>4.8117863285751142E-2</v>
      </c>
      <c r="L14" s="52">
        <f t="shared" si="6"/>
        <v>0.11427505324142508</v>
      </c>
      <c r="N14" s="27">
        <f t="shared" si="0"/>
        <v>2.4847709227203243</v>
      </c>
      <c r="O14" s="152">
        <f t="shared" si="0"/>
        <v>2.4741747957490019</v>
      </c>
      <c r="P14" s="52">
        <f t="shared" si="7"/>
        <v>-4.264428110629115E-3</v>
      </c>
    </row>
    <row r="15" spans="1:16" ht="20.100000000000001" customHeight="1" x14ac:dyDescent="0.25">
      <c r="A15" s="8" t="s">
        <v>166</v>
      </c>
      <c r="B15" s="19">
        <v>52166.639999999985</v>
      </c>
      <c r="C15" s="140">
        <v>56301.150000000009</v>
      </c>
      <c r="D15" s="247">
        <f t="shared" si="1"/>
        <v>5.992714677931784E-2</v>
      </c>
      <c r="E15" s="215">
        <f t="shared" si="2"/>
        <v>6.6424173440899292E-2</v>
      </c>
      <c r="F15" s="52">
        <f t="shared" si="3"/>
        <v>7.925582326176317E-2</v>
      </c>
      <c r="H15" s="19">
        <v>11099.395000000002</v>
      </c>
      <c r="I15" s="140">
        <v>11428.626999999995</v>
      </c>
      <c r="J15" s="247">
        <f t="shared" si="4"/>
        <v>4.5868579472505049E-2</v>
      </c>
      <c r="K15" s="215">
        <f t="shared" si="5"/>
        <v>4.6644305701256009E-2</v>
      </c>
      <c r="L15" s="52">
        <f t="shared" si="6"/>
        <v>2.966215726172396E-2</v>
      </c>
      <c r="N15" s="27">
        <f t="shared" si="0"/>
        <v>2.1276806403479323</v>
      </c>
      <c r="O15" s="152">
        <f t="shared" si="0"/>
        <v>2.0299100462423936</v>
      </c>
      <c r="P15" s="52">
        <f t="shared" si="7"/>
        <v>-4.5951724263257193E-2</v>
      </c>
    </row>
    <row r="16" spans="1:16" ht="20.100000000000001" customHeight="1" x14ac:dyDescent="0.25">
      <c r="A16" s="8" t="s">
        <v>173</v>
      </c>
      <c r="B16" s="19">
        <v>14468.289999999999</v>
      </c>
      <c r="C16" s="140">
        <v>17030.830000000005</v>
      </c>
      <c r="D16" s="247">
        <f t="shared" si="1"/>
        <v>1.6620647572389877E-2</v>
      </c>
      <c r="E16" s="215">
        <f t="shared" si="2"/>
        <v>2.0092996426582247E-2</v>
      </c>
      <c r="F16" s="52">
        <f t="shared" si="3"/>
        <v>0.17711422704410865</v>
      </c>
      <c r="H16" s="19">
        <v>4198.1530000000002</v>
      </c>
      <c r="I16" s="140">
        <v>5882.5360000000001</v>
      </c>
      <c r="J16" s="247">
        <f t="shared" si="4"/>
        <v>1.7348991951204141E-2</v>
      </c>
      <c r="K16" s="215">
        <f t="shared" si="5"/>
        <v>2.4008728912286999E-2</v>
      </c>
      <c r="L16" s="52">
        <f t="shared" si="6"/>
        <v>0.40122001270558738</v>
      </c>
      <c r="N16" s="27">
        <f t="shared" si="0"/>
        <v>2.9016234814204034</v>
      </c>
      <c r="O16" s="152">
        <f t="shared" si="0"/>
        <v>3.4540512705487627</v>
      </c>
      <c r="P16" s="52">
        <f t="shared" si="7"/>
        <v>0.19038575909853567</v>
      </c>
    </row>
    <row r="17" spans="1:16" ht="20.100000000000001" customHeight="1" x14ac:dyDescent="0.25">
      <c r="A17" s="8" t="s">
        <v>181</v>
      </c>
      <c r="B17" s="19">
        <v>15668.109999999999</v>
      </c>
      <c r="C17" s="140">
        <v>25853.320000000003</v>
      </c>
      <c r="D17" s="247">
        <f t="shared" si="1"/>
        <v>1.7998957336038852E-2</v>
      </c>
      <c r="E17" s="215">
        <f t="shared" si="2"/>
        <v>3.0501782143048061E-2</v>
      </c>
      <c r="F17" s="52">
        <f t="shared" si="3"/>
        <v>0.65005989873698899</v>
      </c>
      <c r="H17" s="19">
        <v>3378.9380000000001</v>
      </c>
      <c r="I17" s="140">
        <v>5743.2390000000005</v>
      </c>
      <c r="J17" s="247">
        <f t="shared" si="4"/>
        <v>1.3963561634275314E-2</v>
      </c>
      <c r="K17" s="215">
        <f t="shared" si="5"/>
        <v>2.3440208139733319E-2</v>
      </c>
      <c r="L17" s="52">
        <f t="shared" si="6"/>
        <v>0.69971718924703574</v>
      </c>
      <c r="N17" s="27">
        <f t="shared" si="0"/>
        <v>2.1565702563997831</v>
      </c>
      <c r="O17" s="152">
        <f t="shared" si="0"/>
        <v>2.2214705886903499</v>
      </c>
      <c r="P17" s="52">
        <f t="shared" si="7"/>
        <v>3.0094235092953833E-2</v>
      </c>
    </row>
    <row r="18" spans="1:16" ht="20.100000000000001" customHeight="1" x14ac:dyDescent="0.25">
      <c r="A18" s="8" t="s">
        <v>172</v>
      </c>
      <c r="B18" s="19">
        <v>14886.960000000001</v>
      </c>
      <c r="C18" s="140">
        <v>18530.440000000002</v>
      </c>
      <c r="D18" s="247">
        <f t="shared" si="1"/>
        <v>1.7101600505952344E-2</v>
      </c>
      <c r="E18" s="215">
        <f t="shared" si="2"/>
        <v>2.186223834675096E-2</v>
      </c>
      <c r="F18" s="52">
        <f t="shared" si="3"/>
        <v>0.2447430502936799</v>
      </c>
      <c r="H18" s="19">
        <v>4612.5090000000009</v>
      </c>
      <c r="I18" s="140">
        <v>5728.1609999999991</v>
      </c>
      <c r="J18" s="247">
        <f t="shared" si="4"/>
        <v>1.9061330426941719E-2</v>
      </c>
      <c r="K18" s="215">
        <f t="shared" si="5"/>
        <v>2.3378669440345931E-2</v>
      </c>
      <c r="L18" s="52">
        <f t="shared" si="6"/>
        <v>0.24187530040591748</v>
      </c>
      <c r="N18" s="27">
        <f t="shared" si="0"/>
        <v>3.0983552048235508</v>
      </c>
      <c r="O18" s="152">
        <f t="shared" si="0"/>
        <v>3.0912169381838739</v>
      </c>
      <c r="P18" s="52">
        <f t="shared" si="7"/>
        <v>-2.3038890533157545E-3</v>
      </c>
    </row>
    <row r="19" spans="1:16" ht="20.100000000000001" customHeight="1" x14ac:dyDescent="0.25">
      <c r="A19" s="8" t="s">
        <v>179</v>
      </c>
      <c r="B19" s="19">
        <v>24887.479999999992</v>
      </c>
      <c r="C19" s="140">
        <v>19226.600000000006</v>
      </c>
      <c r="D19" s="247">
        <f t="shared" si="1"/>
        <v>2.8589835705871359E-2</v>
      </c>
      <c r="E19" s="215">
        <f t="shared" si="2"/>
        <v>2.268356886278157E-2</v>
      </c>
      <c r="F19" s="52">
        <f t="shared" si="3"/>
        <v>-0.22745894722969093</v>
      </c>
      <c r="H19" s="19">
        <v>6128.2949999999992</v>
      </c>
      <c r="I19" s="140">
        <v>5150.5979999999981</v>
      </c>
      <c r="J19" s="247">
        <f t="shared" si="4"/>
        <v>2.5325361088460698E-2</v>
      </c>
      <c r="K19" s="215">
        <f t="shared" si="5"/>
        <v>2.1021428703227239E-2</v>
      </c>
      <c r="L19" s="52">
        <f t="shared" si="6"/>
        <v>-0.15953817497362663</v>
      </c>
      <c r="N19" s="27">
        <f t="shared" si="0"/>
        <v>2.462400773400923</v>
      </c>
      <c r="O19" s="152">
        <f t="shared" si="0"/>
        <v>2.678891743730039</v>
      </c>
      <c r="P19" s="52">
        <f t="shared" si="7"/>
        <v>8.7918657542537818E-2</v>
      </c>
    </row>
    <row r="20" spans="1:16" ht="20.100000000000001" customHeight="1" x14ac:dyDescent="0.25">
      <c r="A20" s="8" t="s">
        <v>171</v>
      </c>
      <c r="B20" s="19">
        <v>18109.079999999998</v>
      </c>
      <c r="C20" s="140">
        <v>18787.860000000004</v>
      </c>
      <c r="D20" s="247">
        <f t="shared" si="1"/>
        <v>2.0803055270540889E-2</v>
      </c>
      <c r="E20" s="215">
        <f t="shared" si="2"/>
        <v>2.2165942813305486E-2</v>
      </c>
      <c r="F20" s="52">
        <f t="shared" si="3"/>
        <v>3.748285390533402E-2</v>
      </c>
      <c r="H20" s="19">
        <v>5082.5910000000003</v>
      </c>
      <c r="I20" s="140">
        <v>4981.7929999999997</v>
      </c>
      <c r="J20" s="247">
        <f t="shared" si="4"/>
        <v>2.1003958252656014E-2</v>
      </c>
      <c r="K20" s="215">
        <f t="shared" si="5"/>
        <v>2.033247525117211E-2</v>
      </c>
      <c r="L20" s="52">
        <f t="shared" si="6"/>
        <v>-1.9832010877916535E-2</v>
      </c>
      <c r="N20" s="27">
        <f t="shared" si="0"/>
        <v>2.8066533473815354</v>
      </c>
      <c r="O20" s="152">
        <f t="shared" si="0"/>
        <v>2.6516021516021508</v>
      </c>
      <c r="P20" s="52">
        <f t="shared" si="7"/>
        <v>-5.5244156149187214E-2</v>
      </c>
    </row>
    <row r="21" spans="1:16" ht="20.100000000000001" customHeight="1" x14ac:dyDescent="0.25">
      <c r="A21" s="8" t="s">
        <v>177</v>
      </c>
      <c r="B21" s="19">
        <v>12180.24</v>
      </c>
      <c r="C21" s="140">
        <v>15995.91</v>
      </c>
      <c r="D21" s="247">
        <f t="shared" si="1"/>
        <v>1.3992218595779189E-2</v>
      </c>
      <c r="E21" s="215">
        <f t="shared" si="2"/>
        <v>1.887199640122831E-2</v>
      </c>
      <c r="F21" s="52">
        <f t="shared" si="3"/>
        <v>0.31326722626155151</v>
      </c>
      <c r="H21" s="19">
        <v>3498.9359999999997</v>
      </c>
      <c r="I21" s="140">
        <v>4855.5920000000006</v>
      </c>
      <c r="J21" s="247">
        <f t="shared" si="4"/>
        <v>1.4459456933031835E-2</v>
      </c>
      <c r="K21" s="215">
        <f t="shared" si="5"/>
        <v>1.981740392862355E-2</v>
      </c>
      <c r="L21" s="52">
        <f t="shared" si="6"/>
        <v>0.38773387109681373</v>
      </c>
      <c r="N21" s="27">
        <f t="shared" si="0"/>
        <v>2.8726330515654865</v>
      </c>
      <c r="O21" s="152">
        <f t="shared" si="0"/>
        <v>3.0355209550441336</v>
      </c>
      <c r="P21" s="52">
        <f t="shared" si="7"/>
        <v>5.6703345173125641E-2</v>
      </c>
    </row>
    <row r="22" spans="1:16" ht="20.100000000000001" customHeight="1" x14ac:dyDescent="0.25">
      <c r="A22" s="8" t="s">
        <v>180</v>
      </c>
      <c r="B22" s="19">
        <v>11928.229999999996</v>
      </c>
      <c r="C22" s="140">
        <v>12135.870000000003</v>
      </c>
      <c r="D22" s="247">
        <f t="shared" si="1"/>
        <v>1.3702718634504013E-2</v>
      </c>
      <c r="E22" s="215">
        <f t="shared" si="2"/>
        <v>1.4317915952626305E-2</v>
      </c>
      <c r="F22" s="52">
        <f t="shared" si="3"/>
        <v>1.7407444356791139E-2</v>
      </c>
      <c r="H22" s="19">
        <v>3888.9550000000004</v>
      </c>
      <c r="I22" s="140">
        <v>4067.3680000000008</v>
      </c>
      <c r="J22" s="247">
        <f t="shared" si="4"/>
        <v>1.607122203349785E-2</v>
      </c>
      <c r="K22" s="215">
        <f t="shared" si="5"/>
        <v>1.6600380464906795E-2</v>
      </c>
      <c r="L22" s="52">
        <f t="shared" si="6"/>
        <v>4.5876848665001378E-2</v>
      </c>
      <c r="N22" s="27">
        <f t="shared" si="0"/>
        <v>3.2602951150338328</v>
      </c>
      <c r="O22" s="152">
        <f t="shared" si="0"/>
        <v>3.3515256837787484</v>
      </c>
      <c r="P22" s="52">
        <f t="shared" si="7"/>
        <v>2.7982303909923446E-2</v>
      </c>
    </row>
    <row r="23" spans="1:16" ht="20.100000000000001" customHeight="1" x14ac:dyDescent="0.25">
      <c r="A23" s="8" t="s">
        <v>185</v>
      </c>
      <c r="B23" s="19">
        <v>16118.47</v>
      </c>
      <c r="C23" s="140">
        <v>8926.2100000000028</v>
      </c>
      <c r="D23" s="247">
        <f t="shared" si="1"/>
        <v>1.8516314593924995E-2</v>
      </c>
      <c r="E23" s="215">
        <f t="shared" si="2"/>
        <v>1.0531154713711705E-2</v>
      </c>
      <c r="F23" s="52">
        <f t="shared" si="3"/>
        <v>-0.44621232660419985</v>
      </c>
      <c r="H23" s="19">
        <v>5492.5819999999985</v>
      </c>
      <c r="I23" s="140">
        <v>3108.4330000000004</v>
      </c>
      <c r="J23" s="247">
        <f t="shared" si="4"/>
        <v>2.2698258236259782E-2</v>
      </c>
      <c r="K23" s="215">
        <f t="shared" si="5"/>
        <v>1.2686624482877287E-2</v>
      </c>
      <c r="L23" s="52">
        <f t="shared" si="6"/>
        <v>-0.43406707446516024</v>
      </c>
      <c r="N23" s="27">
        <f t="shared" si="0"/>
        <v>3.4076323621286631</v>
      </c>
      <c r="O23" s="152">
        <f t="shared" si="0"/>
        <v>3.4823659761533725</v>
      </c>
      <c r="P23" s="52">
        <f t="shared" si="7"/>
        <v>2.1931243186699059E-2</v>
      </c>
    </row>
    <row r="24" spans="1:16" ht="20.100000000000001" customHeight="1" x14ac:dyDescent="0.25">
      <c r="A24" s="8" t="s">
        <v>184</v>
      </c>
      <c r="B24" s="19">
        <v>8981.39</v>
      </c>
      <c r="C24" s="140">
        <v>7132.8000000000011</v>
      </c>
      <c r="D24" s="247">
        <f t="shared" si="1"/>
        <v>1.031749556445072E-2</v>
      </c>
      <c r="E24" s="215">
        <f t="shared" si="2"/>
        <v>8.4152871534461816E-3</v>
      </c>
      <c r="F24" s="52">
        <f t="shared" si="3"/>
        <v>-0.20582448819169399</v>
      </c>
      <c r="H24" s="19">
        <v>2606.0389999999998</v>
      </c>
      <c r="I24" s="140">
        <v>2454.2050000000004</v>
      </c>
      <c r="J24" s="247">
        <f t="shared" si="4"/>
        <v>1.0769533562860638E-2</v>
      </c>
      <c r="K24" s="215">
        <f t="shared" si="5"/>
        <v>1.001648651877002E-2</v>
      </c>
      <c r="L24" s="52">
        <f t="shared" si="6"/>
        <v>-5.8262366756598571E-2</v>
      </c>
      <c r="N24" s="27">
        <f t="shared" si="0"/>
        <v>2.9015987503047969</v>
      </c>
      <c r="O24" s="152">
        <f t="shared" si="0"/>
        <v>3.4407315500224316</v>
      </c>
      <c r="P24" s="52">
        <f t="shared" si="7"/>
        <v>0.18580542870064368</v>
      </c>
    </row>
    <row r="25" spans="1:16" ht="20.100000000000001" customHeight="1" x14ac:dyDescent="0.25">
      <c r="A25" s="8" t="s">
        <v>188</v>
      </c>
      <c r="B25" s="19">
        <v>8743.25</v>
      </c>
      <c r="C25" s="140">
        <v>11501.73</v>
      </c>
      <c r="D25" s="247">
        <f t="shared" si="1"/>
        <v>1.0043928956863445E-2</v>
      </c>
      <c r="E25" s="215">
        <f t="shared" si="2"/>
        <v>1.3569756717054526E-2</v>
      </c>
      <c r="F25" s="52">
        <f t="shared" si="3"/>
        <v>0.31549824150058614</v>
      </c>
      <c r="H25" s="19">
        <v>1984.9710000000002</v>
      </c>
      <c r="I25" s="140">
        <v>2373.6930000000002</v>
      </c>
      <c r="J25" s="247">
        <f t="shared" si="4"/>
        <v>8.2029516080937576E-3</v>
      </c>
      <c r="K25" s="215">
        <f t="shared" si="5"/>
        <v>9.6878883117745927E-3</v>
      </c>
      <c r="L25" s="52">
        <f t="shared" si="6"/>
        <v>0.19583258395210809</v>
      </c>
      <c r="N25" s="27">
        <f t="shared" si="0"/>
        <v>2.2702896520172708</v>
      </c>
      <c r="O25" s="152">
        <f t="shared" si="0"/>
        <v>2.0637704067127296</v>
      </c>
      <c r="P25" s="52">
        <f t="shared" si="7"/>
        <v>-9.0966033836712479E-2</v>
      </c>
    </row>
    <row r="26" spans="1:16" ht="20.100000000000001" customHeight="1" x14ac:dyDescent="0.25">
      <c r="A26" s="8" t="s">
        <v>178</v>
      </c>
      <c r="B26" s="19">
        <v>6137.0499999999993</v>
      </c>
      <c r="C26" s="140">
        <v>7306.3700000000008</v>
      </c>
      <c r="D26" s="247">
        <f t="shared" si="1"/>
        <v>7.0500207822856258E-3</v>
      </c>
      <c r="E26" s="215">
        <f t="shared" si="2"/>
        <v>8.6200652758137864E-3</v>
      </c>
      <c r="F26" s="52">
        <f t="shared" si="3"/>
        <v>0.19053454021068783</v>
      </c>
      <c r="H26" s="19">
        <v>2159.0810000000001</v>
      </c>
      <c r="I26" s="140">
        <v>2301.4370000000008</v>
      </c>
      <c r="J26" s="247">
        <f t="shared" si="4"/>
        <v>8.9224663538936735E-3</v>
      </c>
      <c r="K26" s="215">
        <f t="shared" si="5"/>
        <v>9.3929857873724983E-3</v>
      </c>
      <c r="L26" s="52">
        <f t="shared" si="6"/>
        <v>6.5933607863716395E-2</v>
      </c>
      <c r="N26" s="27">
        <f t="shared" si="0"/>
        <v>3.5181088633789859</v>
      </c>
      <c r="O26" s="152">
        <f t="shared" si="0"/>
        <v>3.1499048090912458</v>
      </c>
      <c r="P26" s="52">
        <f t="shared" si="7"/>
        <v>-0.1046596534065454</v>
      </c>
    </row>
    <row r="27" spans="1:16" ht="20.100000000000001" customHeight="1" x14ac:dyDescent="0.25">
      <c r="A27" s="8" t="s">
        <v>190</v>
      </c>
      <c r="B27" s="19">
        <v>4229.9000000000005</v>
      </c>
      <c r="C27" s="140">
        <v>9355.41</v>
      </c>
      <c r="D27" s="247">
        <f t="shared" si="1"/>
        <v>4.8591559311053313E-3</v>
      </c>
      <c r="E27" s="215">
        <f t="shared" si="2"/>
        <v>1.103752545819621E-2</v>
      </c>
      <c r="F27" s="52">
        <f t="shared" si="3"/>
        <v>1.2117331378992409</v>
      </c>
      <c r="H27" s="19">
        <v>1059.1379999999999</v>
      </c>
      <c r="I27" s="140">
        <v>2088.9780000000001</v>
      </c>
      <c r="J27" s="247">
        <f t="shared" si="4"/>
        <v>4.376919239773883E-3</v>
      </c>
      <c r="K27" s="215">
        <f t="shared" si="5"/>
        <v>8.5258647810623634E-3</v>
      </c>
      <c r="L27" s="52">
        <f t="shared" si="6"/>
        <v>0.97233788231561913</v>
      </c>
      <c r="N27" s="27">
        <f t="shared" si="0"/>
        <v>2.5039315350244684</v>
      </c>
      <c r="O27" s="152">
        <f t="shared" si="0"/>
        <v>2.2329090868278358</v>
      </c>
      <c r="P27" s="52">
        <f t="shared" si="7"/>
        <v>-0.10823876148593821</v>
      </c>
    </row>
    <row r="28" spans="1:16" ht="20.100000000000001" customHeight="1" x14ac:dyDescent="0.25">
      <c r="A28" s="8" t="s">
        <v>182</v>
      </c>
      <c r="B28" s="19">
        <v>204.36</v>
      </c>
      <c r="C28" s="140">
        <v>1136.08</v>
      </c>
      <c r="D28" s="247">
        <f t="shared" si="1"/>
        <v>2.3476136695446358E-4</v>
      </c>
      <c r="E28" s="215">
        <f t="shared" si="2"/>
        <v>1.3403487311136068E-3</v>
      </c>
      <c r="F28" s="52">
        <f t="shared" si="3"/>
        <v>4.5592092385985508</v>
      </c>
      <c r="H28" s="19">
        <v>370.92000000000013</v>
      </c>
      <c r="I28" s="140">
        <v>2030.5979999999997</v>
      </c>
      <c r="J28" s="247">
        <f t="shared" si="4"/>
        <v>1.5328379157550098E-3</v>
      </c>
      <c r="K28" s="215">
        <f t="shared" si="5"/>
        <v>8.2875951650499286E-3</v>
      </c>
      <c r="L28" s="52">
        <f t="shared" si="6"/>
        <v>4.4744904561630516</v>
      </c>
      <c r="N28" s="27">
        <f t="shared" si="0"/>
        <v>18.150322959483269</v>
      </c>
      <c r="O28" s="152">
        <f t="shared" si="0"/>
        <v>17.873723681430885</v>
      </c>
      <c r="P28" s="52">
        <f t="shared" si="7"/>
        <v>-1.5239358476972163E-2</v>
      </c>
    </row>
    <row r="29" spans="1:16" ht="20.100000000000001" customHeight="1" x14ac:dyDescent="0.25">
      <c r="A29" s="8" t="s">
        <v>202</v>
      </c>
      <c r="B29" s="19">
        <v>1481.6000000000001</v>
      </c>
      <c r="C29" s="140">
        <v>8782.1699999999983</v>
      </c>
      <c r="D29" s="247">
        <f t="shared" si="1"/>
        <v>1.7020084227820182E-3</v>
      </c>
      <c r="E29" s="215">
        <f t="shared" si="2"/>
        <v>1.0361216125558044E-2</v>
      </c>
      <c r="F29" s="52">
        <f>(C29-B29)/B29</f>
        <v>4.9274905507559374</v>
      </c>
      <c r="H29" s="19">
        <v>317.45499999999993</v>
      </c>
      <c r="I29" s="140">
        <v>1927.3009999999999</v>
      </c>
      <c r="J29" s="247">
        <f t="shared" si="4"/>
        <v>1.3118922154265241E-3</v>
      </c>
      <c r="K29" s="215">
        <f t="shared" si="5"/>
        <v>7.8660032410136794E-3</v>
      </c>
      <c r="L29" s="52">
        <f>(I29-H29)/H29</f>
        <v>5.0710998409223365</v>
      </c>
      <c r="N29" s="27">
        <f t="shared" si="0"/>
        <v>2.1426498380129582</v>
      </c>
      <c r="O29" s="152">
        <f t="shared" si="0"/>
        <v>2.1945612530843746</v>
      </c>
      <c r="P29" s="52">
        <f>(O29-N29)/N29</f>
        <v>2.4227670872977447E-2</v>
      </c>
    </row>
    <row r="30" spans="1:16" ht="20.100000000000001" customHeight="1" x14ac:dyDescent="0.25">
      <c r="A30" s="8" t="s">
        <v>201</v>
      </c>
      <c r="B30" s="19">
        <v>4671.4500000000016</v>
      </c>
      <c r="C30" s="140">
        <v>3539.7199999999993</v>
      </c>
      <c r="D30" s="247">
        <f t="shared" si="1"/>
        <v>5.3663925800520118E-3</v>
      </c>
      <c r="E30" s="215">
        <f t="shared" si="2"/>
        <v>4.1761664763902686E-3</v>
      </c>
      <c r="F30" s="52">
        <f t="shared" si="3"/>
        <v>-0.24226524954778536</v>
      </c>
      <c r="H30" s="19">
        <v>2310.1219999999998</v>
      </c>
      <c r="I30" s="140">
        <v>1802.7570000000001</v>
      </c>
      <c r="J30" s="247">
        <f t="shared" si="4"/>
        <v>9.5466477720796746E-3</v>
      </c>
      <c r="K30" s="215">
        <f t="shared" si="5"/>
        <v>7.3576947268538216E-3</v>
      </c>
      <c r="L30" s="52">
        <f t="shared" si="6"/>
        <v>-0.21962692879423676</v>
      </c>
      <c r="N30" s="27">
        <f t="shared" si="0"/>
        <v>4.9451926061501226</v>
      </c>
      <c r="O30" s="152">
        <f t="shared" si="0"/>
        <v>5.0929367294588275</v>
      </c>
      <c r="P30" s="52">
        <f t="shared" si="7"/>
        <v>2.9876313234991476E-2</v>
      </c>
    </row>
    <row r="31" spans="1:16" ht="20.100000000000001" customHeight="1" x14ac:dyDescent="0.25">
      <c r="A31" s="8" t="s">
        <v>191</v>
      </c>
      <c r="B31" s="19">
        <v>6616.7</v>
      </c>
      <c r="C31" s="140">
        <v>5804.66</v>
      </c>
      <c r="D31" s="247">
        <f t="shared" si="1"/>
        <v>7.6010253314131877E-3</v>
      </c>
      <c r="E31" s="215">
        <f t="shared" si="2"/>
        <v>6.8483457727852876E-3</v>
      </c>
      <c r="F31" s="52">
        <f t="shared" si="3"/>
        <v>-0.12272583009657381</v>
      </c>
      <c r="H31" s="19">
        <v>1953.1850000000002</v>
      </c>
      <c r="I31" s="140">
        <v>1759.4880000000001</v>
      </c>
      <c r="J31" s="247">
        <f t="shared" si="4"/>
        <v>8.0715950190983175E-3</v>
      </c>
      <c r="K31" s="215">
        <f t="shared" si="5"/>
        <v>7.1810984950065803E-3</v>
      </c>
      <c r="L31" s="52">
        <f t="shared" si="6"/>
        <v>-9.9169817503206359E-2</v>
      </c>
      <c r="N31" s="27">
        <f t="shared" si="0"/>
        <v>2.9519020055314589</v>
      </c>
      <c r="O31" s="152">
        <f t="shared" si="0"/>
        <v>3.031164616015408</v>
      </c>
      <c r="P31" s="52">
        <f t="shared" si="7"/>
        <v>2.6851369163143582E-2</v>
      </c>
    </row>
    <row r="32" spans="1:16" ht="20.100000000000001" customHeight="1" thickBot="1" x14ac:dyDescent="0.3">
      <c r="A32" s="8" t="s">
        <v>17</v>
      </c>
      <c r="B32" s="19">
        <f>B33-SUM(B7:B31)</f>
        <v>56990.609999999637</v>
      </c>
      <c r="C32" s="140">
        <f>C33-SUM(C7:C31)</f>
        <v>62211.880000000005</v>
      </c>
      <c r="D32" s="247">
        <f t="shared" si="1"/>
        <v>6.5468748811747093E-2</v>
      </c>
      <c r="E32" s="215">
        <f t="shared" si="2"/>
        <v>7.3397660744130691E-2</v>
      </c>
      <c r="F32" s="52">
        <f t="shared" si="3"/>
        <v>9.1616320653532243E-2</v>
      </c>
      <c r="H32" s="19">
        <f>H33-SUM(H7:H31)</f>
        <v>15436.610000000161</v>
      </c>
      <c r="I32" s="140">
        <f>I33-SUM(I7:I31)</f>
        <v>17829.828999999998</v>
      </c>
      <c r="J32" s="247">
        <f t="shared" si="4"/>
        <v>6.3792249268637927E-2</v>
      </c>
      <c r="K32" s="215">
        <f t="shared" si="5"/>
        <v>7.2769895673130289E-2</v>
      </c>
      <c r="L32" s="52">
        <f t="shared" si="6"/>
        <v>0.1550352700495648</v>
      </c>
      <c r="N32" s="27">
        <f t="shared" si="0"/>
        <v>2.7086234030483727</v>
      </c>
      <c r="O32" s="152">
        <f t="shared" si="0"/>
        <v>2.8659845997259681</v>
      </c>
      <c r="P32" s="52">
        <f t="shared" si="7"/>
        <v>5.8096373419980057E-2</v>
      </c>
    </row>
    <row r="33" spans="1:16" ht="26.25" customHeight="1" thickBot="1" x14ac:dyDescent="0.3">
      <c r="A33" s="12" t="s">
        <v>18</v>
      </c>
      <c r="B33" s="17">
        <v>870500.9799999994</v>
      </c>
      <c r="C33" s="145">
        <v>847600.31</v>
      </c>
      <c r="D33" s="243">
        <f>SUM(D7:D32)</f>
        <v>1</v>
      </c>
      <c r="E33" s="244">
        <f>SUM(E7:E32)</f>
        <v>1.0000000000000004</v>
      </c>
      <c r="F33" s="57">
        <f t="shared" si="3"/>
        <v>-2.630746033163496E-2</v>
      </c>
      <c r="G33" s="1"/>
      <c r="H33" s="17">
        <v>241982.53200000012</v>
      </c>
      <c r="I33" s="145">
        <v>245016.55300000001</v>
      </c>
      <c r="J33" s="243">
        <f>SUM(J7:J32)</f>
        <v>1.0000000000000004</v>
      </c>
      <c r="K33" s="244">
        <f>SUM(K7:K32)</f>
        <v>1</v>
      </c>
      <c r="L33" s="57">
        <f t="shared" si="6"/>
        <v>1.2538181888269067E-2</v>
      </c>
      <c r="N33" s="29">
        <f t="shared" si="0"/>
        <v>2.7798076918879548</v>
      </c>
      <c r="O33" s="146">
        <f t="shared" si="0"/>
        <v>2.8907086289291235</v>
      </c>
      <c r="P33" s="57">
        <f t="shared" si="7"/>
        <v>3.9895183168533632E-2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5"/>
      <c r="D36" s="349" t="s">
        <v>104</v>
      </c>
      <c r="E36" s="345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5"/>
      <c r="P36" s="130" t="s">
        <v>0</v>
      </c>
    </row>
    <row r="37" spans="1:16" x14ac:dyDescent="0.25">
      <c r="A37" s="362"/>
      <c r="B37" s="352" t="str">
        <f>B5</f>
        <v>jan-jul</v>
      </c>
      <c r="C37" s="354"/>
      <c r="D37" s="352" t="str">
        <f>B5</f>
        <v>jan-jul</v>
      </c>
      <c r="E37" s="354"/>
      <c r="F37" s="131" t="str">
        <f>F5</f>
        <v>2022/2021</v>
      </c>
      <c r="H37" s="355" t="str">
        <f>B5</f>
        <v>jan-jul</v>
      </c>
      <c r="I37" s="354"/>
      <c r="J37" s="352" t="str">
        <f>B5</f>
        <v>jan-jul</v>
      </c>
      <c r="K37" s="353"/>
      <c r="L37" s="131" t="str">
        <f>F37</f>
        <v>2022/2021</v>
      </c>
      <c r="N37" s="355" t="str">
        <f>B5</f>
        <v>jan-jul</v>
      </c>
      <c r="O37" s="353"/>
      <c r="P37" s="131" t="str">
        <f>P5</f>
        <v>2022/2021</v>
      </c>
    </row>
    <row r="38" spans="1:16" ht="19.5" customHeight="1" thickBot="1" x14ac:dyDescent="0.3">
      <c r="A38" s="363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170</v>
      </c>
      <c r="B39" s="39">
        <v>78572.05</v>
      </c>
      <c r="C39" s="147">
        <v>63722.639999999992</v>
      </c>
      <c r="D39" s="247">
        <f t="shared" ref="D39:D61" si="8">B39/$B$62</f>
        <v>0.23258805464602134</v>
      </c>
      <c r="E39" s="246">
        <f t="shared" ref="E39:E61" si="9">C39/$C$62</f>
        <v>0.17970707268629957</v>
      </c>
      <c r="F39" s="52">
        <f>(C39-B39)/B39</f>
        <v>-0.18899099616212139</v>
      </c>
      <c r="H39" s="39">
        <v>19043.135999999999</v>
      </c>
      <c r="I39" s="147">
        <v>15600.534000000001</v>
      </c>
      <c r="J39" s="247">
        <f t="shared" ref="J39:J61" si="10">H39/$H$62</f>
        <v>0.22625937877220031</v>
      </c>
      <c r="K39" s="246">
        <f t="shared" ref="K39:K61" si="11">I39/$I$62</f>
        <v>0.17697682070980841</v>
      </c>
      <c r="L39" s="52">
        <f>(I39-H39)/H39</f>
        <v>-0.18077915318149265</v>
      </c>
      <c r="N39" s="27">
        <f t="shared" ref="N39:O62" si="12">(H39/B39)*10</f>
        <v>2.4236526856560312</v>
      </c>
      <c r="O39" s="151">
        <f t="shared" si="12"/>
        <v>2.4481932951930436</v>
      </c>
      <c r="P39" s="61">
        <f t="shared" si="7"/>
        <v>1.0125464627110878E-2</v>
      </c>
    </row>
    <row r="40" spans="1:16" ht="20.100000000000001" customHeight="1" x14ac:dyDescent="0.25">
      <c r="A40" s="38" t="s">
        <v>175</v>
      </c>
      <c r="B40" s="19">
        <v>59379.549999999996</v>
      </c>
      <c r="C40" s="140">
        <v>59659.130000000012</v>
      </c>
      <c r="D40" s="247">
        <f t="shared" si="8"/>
        <v>0.17577464276744917</v>
      </c>
      <c r="E40" s="215">
        <f t="shared" si="9"/>
        <v>0.168247386035974</v>
      </c>
      <c r="F40" s="52">
        <f t="shared" ref="F40:F62" si="13">(C40-B40)/B40</f>
        <v>4.7083549807975357E-3</v>
      </c>
      <c r="H40" s="19">
        <v>14136.478999999998</v>
      </c>
      <c r="I40" s="140">
        <v>14261.031000000001</v>
      </c>
      <c r="J40" s="247">
        <f t="shared" si="10"/>
        <v>0.16796135660461886</v>
      </c>
      <c r="K40" s="215">
        <f t="shared" si="11"/>
        <v>0.16178112405793413</v>
      </c>
      <c r="L40" s="52">
        <f t="shared" ref="L40:L62" si="14">(I40-H40)/H40</f>
        <v>8.8106805096236016E-3</v>
      </c>
      <c r="N40" s="27">
        <f t="shared" si="12"/>
        <v>2.3806982370193102</v>
      </c>
      <c r="O40" s="152">
        <f t="shared" si="12"/>
        <v>2.3904188679922083</v>
      </c>
      <c r="P40" s="52">
        <f t="shared" si="7"/>
        <v>4.0831008406460451E-3</v>
      </c>
    </row>
    <row r="41" spans="1:16" ht="20.100000000000001" customHeight="1" x14ac:dyDescent="0.25">
      <c r="A41" s="38" t="s">
        <v>176</v>
      </c>
      <c r="B41" s="19">
        <v>42581.7</v>
      </c>
      <c r="C41" s="140">
        <v>47650.93</v>
      </c>
      <c r="D41" s="247">
        <f t="shared" si="8"/>
        <v>0.12604984554330054</v>
      </c>
      <c r="E41" s="215">
        <f t="shared" si="9"/>
        <v>0.1343825230888076</v>
      </c>
      <c r="F41" s="52">
        <f t="shared" si="13"/>
        <v>0.11904714936228482</v>
      </c>
      <c r="H41" s="19">
        <v>10580.577000000001</v>
      </c>
      <c r="I41" s="140">
        <v>11789.672999999999</v>
      </c>
      <c r="J41" s="247">
        <f t="shared" si="10"/>
        <v>0.12571221352782605</v>
      </c>
      <c r="K41" s="215">
        <f t="shared" si="11"/>
        <v>0.13374534773926769</v>
      </c>
      <c r="L41" s="52">
        <f t="shared" si="14"/>
        <v>0.11427505324142508</v>
      </c>
      <c r="N41" s="27">
        <f t="shared" si="12"/>
        <v>2.4847709227203243</v>
      </c>
      <c r="O41" s="152">
        <f t="shared" si="12"/>
        <v>2.4741747957490019</v>
      </c>
      <c r="P41" s="52">
        <f t="shared" si="7"/>
        <v>-4.264428110629115E-3</v>
      </c>
    </row>
    <row r="42" spans="1:16" ht="20.100000000000001" customHeight="1" x14ac:dyDescent="0.25">
      <c r="A42" s="38" t="s">
        <v>166</v>
      </c>
      <c r="B42" s="19">
        <v>52166.639999999985</v>
      </c>
      <c r="C42" s="140">
        <v>56301.150000000009</v>
      </c>
      <c r="D42" s="247">
        <f t="shared" si="8"/>
        <v>0.15442307175413292</v>
      </c>
      <c r="E42" s="215">
        <f t="shared" si="9"/>
        <v>0.15877739615578165</v>
      </c>
      <c r="F42" s="52">
        <f t="shared" si="13"/>
        <v>7.925582326176317E-2</v>
      </c>
      <c r="H42" s="19">
        <v>11099.395000000002</v>
      </c>
      <c r="I42" s="140">
        <v>11428.626999999995</v>
      </c>
      <c r="J42" s="247">
        <f t="shared" si="10"/>
        <v>0.13187650487016775</v>
      </c>
      <c r="K42" s="215">
        <f t="shared" si="11"/>
        <v>0.12964954094124434</v>
      </c>
      <c r="L42" s="52">
        <f t="shared" si="14"/>
        <v>2.966215726172396E-2</v>
      </c>
      <c r="N42" s="27">
        <f t="shared" si="12"/>
        <v>2.1276806403479323</v>
      </c>
      <c r="O42" s="152">
        <f t="shared" si="12"/>
        <v>2.0299100462423936</v>
      </c>
      <c r="P42" s="52">
        <f t="shared" si="7"/>
        <v>-4.5951724263257193E-2</v>
      </c>
    </row>
    <row r="43" spans="1:16" ht="20.100000000000001" customHeight="1" x14ac:dyDescent="0.25">
      <c r="A43" s="38" t="s">
        <v>181</v>
      </c>
      <c r="B43" s="19">
        <v>15668.109999999999</v>
      </c>
      <c r="C43" s="140">
        <v>25853.320000000003</v>
      </c>
      <c r="D43" s="247">
        <f t="shared" si="8"/>
        <v>4.638055421590595E-2</v>
      </c>
      <c r="E43" s="215">
        <f t="shared" si="9"/>
        <v>7.2910106304794706E-2</v>
      </c>
      <c r="F43" s="52">
        <f t="shared" si="13"/>
        <v>0.65005989873698899</v>
      </c>
      <c r="H43" s="19">
        <v>3378.9380000000001</v>
      </c>
      <c r="I43" s="140">
        <v>5743.2390000000005</v>
      </c>
      <c r="J43" s="247">
        <f t="shared" si="10"/>
        <v>4.0146560565958306E-2</v>
      </c>
      <c r="K43" s="215">
        <f t="shared" si="11"/>
        <v>6.5152909432239905E-2</v>
      </c>
      <c r="L43" s="52">
        <f t="shared" si="14"/>
        <v>0.69971718924703574</v>
      </c>
      <c r="N43" s="27">
        <f t="shared" si="12"/>
        <v>2.1565702563997831</v>
      </c>
      <c r="O43" s="152">
        <f t="shared" si="12"/>
        <v>2.2214705886903499</v>
      </c>
      <c r="P43" s="52">
        <f t="shared" si="7"/>
        <v>3.0094235092953833E-2</v>
      </c>
    </row>
    <row r="44" spans="1:16" ht="20.100000000000001" customHeight="1" x14ac:dyDescent="0.25">
      <c r="A44" s="38" t="s">
        <v>172</v>
      </c>
      <c r="B44" s="19">
        <v>14886.960000000001</v>
      </c>
      <c r="C44" s="140">
        <v>18530.440000000002</v>
      </c>
      <c r="D44" s="247">
        <f t="shared" si="8"/>
        <v>4.406820320957814E-2</v>
      </c>
      <c r="E44" s="215">
        <f t="shared" si="9"/>
        <v>5.2258524254317054E-2</v>
      </c>
      <c r="F44" s="52">
        <f t="shared" si="13"/>
        <v>0.2447430502936799</v>
      </c>
      <c r="H44" s="19">
        <v>4612.5090000000009</v>
      </c>
      <c r="I44" s="140">
        <v>5728.1609999999991</v>
      </c>
      <c r="J44" s="247">
        <f t="shared" si="10"/>
        <v>5.4803128062582925E-2</v>
      </c>
      <c r="K44" s="215">
        <f t="shared" si="11"/>
        <v>6.4981860383363579E-2</v>
      </c>
      <c r="L44" s="52">
        <f t="shared" si="14"/>
        <v>0.24187530040591748</v>
      </c>
      <c r="N44" s="27">
        <f t="shared" si="12"/>
        <v>3.0983552048235508</v>
      </c>
      <c r="O44" s="152">
        <f t="shared" si="12"/>
        <v>3.0912169381838739</v>
      </c>
      <c r="P44" s="52">
        <f t="shared" si="7"/>
        <v>-2.3038890533157545E-3</v>
      </c>
    </row>
    <row r="45" spans="1:16" ht="20.100000000000001" customHeight="1" x14ac:dyDescent="0.25">
      <c r="A45" s="38" t="s">
        <v>171</v>
      </c>
      <c r="B45" s="19">
        <v>18109.079999999998</v>
      </c>
      <c r="C45" s="140">
        <v>18787.860000000004</v>
      </c>
      <c r="D45" s="247">
        <f t="shared" si="8"/>
        <v>5.3606284787391593E-2</v>
      </c>
      <c r="E45" s="215">
        <f t="shared" si="9"/>
        <v>5.2984485932158827E-2</v>
      </c>
      <c r="F45" s="52">
        <f t="shared" si="13"/>
        <v>3.748285390533402E-2</v>
      </c>
      <c r="H45" s="19">
        <v>5082.5910000000003</v>
      </c>
      <c r="I45" s="140">
        <v>4981.7929999999997</v>
      </c>
      <c r="J45" s="247">
        <f t="shared" si="10"/>
        <v>6.0388366822207044E-2</v>
      </c>
      <c r="K45" s="215">
        <f t="shared" si="11"/>
        <v>5.6514853054028688E-2</v>
      </c>
      <c r="L45" s="52">
        <f t="shared" si="14"/>
        <v>-1.9832010877916535E-2</v>
      </c>
      <c r="N45" s="27">
        <f t="shared" si="12"/>
        <v>2.8066533473815354</v>
      </c>
      <c r="O45" s="152">
        <f t="shared" si="12"/>
        <v>2.6516021516021508</v>
      </c>
      <c r="P45" s="52">
        <f t="shared" si="7"/>
        <v>-5.5244156149187214E-2</v>
      </c>
    </row>
    <row r="46" spans="1:16" ht="20.100000000000001" customHeight="1" x14ac:dyDescent="0.25">
      <c r="A46" s="38" t="s">
        <v>177</v>
      </c>
      <c r="B46" s="19">
        <v>12180.24</v>
      </c>
      <c r="C46" s="140">
        <v>15995.91</v>
      </c>
      <c r="D46" s="247">
        <f t="shared" si="8"/>
        <v>3.6055802626018478E-2</v>
      </c>
      <c r="E46" s="215">
        <f t="shared" si="9"/>
        <v>4.5110782620643254E-2</v>
      </c>
      <c r="F46" s="52">
        <f t="shared" si="13"/>
        <v>0.31326722626155151</v>
      </c>
      <c r="H46" s="19">
        <v>3498.9359999999997</v>
      </c>
      <c r="I46" s="140">
        <v>4855.5920000000006</v>
      </c>
      <c r="J46" s="247">
        <f t="shared" si="10"/>
        <v>4.1572306458541673E-2</v>
      </c>
      <c r="K46" s="215">
        <f t="shared" si="11"/>
        <v>5.5083193615294193E-2</v>
      </c>
      <c r="L46" s="52">
        <f t="shared" si="14"/>
        <v>0.38773387109681373</v>
      </c>
      <c r="N46" s="27">
        <f t="shared" si="12"/>
        <v>2.8726330515654865</v>
      </c>
      <c r="O46" s="152">
        <f t="shared" si="12"/>
        <v>3.0355209550441336</v>
      </c>
      <c r="P46" s="52">
        <f t="shared" si="7"/>
        <v>5.6703345173125641E-2</v>
      </c>
    </row>
    <row r="47" spans="1:16" ht="20.100000000000001" customHeight="1" x14ac:dyDescent="0.25">
      <c r="A47" s="38" t="s">
        <v>180</v>
      </c>
      <c r="B47" s="19">
        <v>11928.229999999996</v>
      </c>
      <c r="C47" s="140">
        <v>12135.870000000003</v>
      </c>
      <c r="D47" s="247">
        <f t="shared" si="8"/>
        <v>3.5309805599705112E-2</v>
      </c>
      <c r="E47" s="215">
        <f t="shared" si="9"/>
        <v>3.4224910835481445E-2</v>
      </c>
      <c r="F47" s="52">
        <f t="shared" si="13"/>
        <v>1.7407444356791139E-2</v>
      </c>
      <c r="H47" s="19">
        <v>3888.9550000000004</v>
      </c>
      <c r="I47" s="140">
        <v>4067.3680000000008</v>
      </c>
      <c r="J47" s="247">
        <f t="shared" si="10"/>
        <v>4.6206283585489408E-2</v>
      </c>
      <c r="K47" s="215">
        <f t="shared" si="11"/>
        <v>4.6141360116058336E-2</v>
      </c>
      <c r="L47" s="52">
        <f t="shared" si="14"/>
        <v>4.5876848665001378E-2</v>
      </c>
      <c r="N47" s="27">
        <f t="shared" si="12"/>
        <v>3.2602951150338328</v>
      </c>
      <c r="O47" s="152">
        <f t="shared" si="12"/>
        <v>3.3515256837787484</v>
      </c>
      <c r="P47" s="52">
        <f t="shared" si="7"/>
        <v>2.7982303909923446E-2</v>
      </c>
    </row>
    <row r="48" spans="1:16" ht="20.100000000000001" customHeight="1" x14ac:dyDescent="0.25">
      <c r="A48" s="38" t="s">
        <v>178</v>
      </c>
      <c r="B48" s="19">
        <v>6137.0499999999993</v>
      </c>
      <c r="C48" s="140">
        <v>7306.3700000000008</v>
      </c>
      <c r="D48" s="247">
        <f t="shared" si="8"/>
        <v>1.8166822944868627E-2</v>
      </c>
      <c r="E48" s="215">
        <f t="shared" si="9"/>
        <v>2.0605021459609942E-2</v>
      </c>
      <c r="F48" s="52">
        <f t="shared" si="13"/>
        <v>0.19053454021068783</v>
      </c>
      <c r="H48" s="19">
        <v>2159.0810000000001</v>
      </c>
      <c r="I48" s="140">
        <v>2301.4370000000008</v>
      </c>
      <c r="J48" s="247">
        <f t="shared" si="10"/>
        <v>2.5652934778119585E-2</v>
      </c>
      <c r="K48" s="215">
        <f t="shared" si="11"/>
        <v>2.6108144972724616E-2</v>
      </c>
      <c r="L48" s="52">
        <f t="shared" si="14"/>
        <v>6.5933607863716395E-2</v>
      </c>
      <c r="N48" s="27">
        <f t="shared" si="12"/>
        <v>3.5181088633789859</v>
      </c>
      <c r="O48" s="152">
        <f t="shared" si="12"/>
        <v>3.1499048090912458</v>
      </c>
      <c r="P48" s="52">
        <f t="shared" si="7"/>
        <v>-0.1046596534065454</v>
      </c>
    </row>
    <row r="49" spans="1:16" ht="20.100000000000001" customHeight="1" x14ac:dyDescent="0.25">
      <c r="A49" s="38" t="s">
        <v>190</v>
      </c>
      <c r="B49" s="19">
        <v>4229.9000000000005</v>
      </c>
      <c r="C49" s="140">
        <v>9355.41</v>
      </c>
      <c r="D49" s="247">
        <f t="shared" si="8"/>
        <v>1.2521300034136894E-2</v>
      </c>
      <c r="E49" s="215">
        <f t="shared" si="9"/>
        <v>2.638361098787078E-2</v>
      </c>
      <c r="F49" s="52">
        <f t="shared" si="13"/>
        <v>1.2117331378992409</v>
      </c>
      <c r="H49" s="19">
        <v>1059.1379999999999</v>
      </c>
      <c r="I49" s="140">
        <v>2088.9780000000001</v>
      </c>
      <c r="J49" s="247">
        <f t="shared" si="10"/>
        <v>1.258405684410544E-2</v>
      </c>
      <c r="K49" s="215">
        <f t="shared" si="11"/>
        <v>2.3697950658146325E-2</v>
      </c>
      <c r="L49" s="52">
        <f t="shared" si="14"/>
        <v>0.97233788231561913</v>
      </c>
      <c r="N49" s="27">
        <f t="shared" si="12"/>
        <v>2.5039315350244684</v>
      </c>
      <c r="O49" s="152">
        <f t="shared" si="12"/>
        <v>2.2329090868278358</v>
      </c>
      <c r="P49" s="52">
        <f t="shared" si="7"/>
        <v>-0.10823876148593821</v>
      </c>
    </row>
    <row r="50" spans="1:16" ht="20.100000000000001" customHeight="1" x14ac:dyDescent="0.25">
      <c r="A50" s="38" t="s">
        <v>191</v>
      </c>
      <c r="B50" s="19">
        <v>6616.7</v>
      </c>
      <c r="C50" s="140">
        <v>5804.66</v>
      </c>
      <c r="D50" s="247">
        <f t="shared" si="8"/>
        <v>1.9586677211251704E-2</v>
      </c>
      <c r="E50" s="215">
        <f t="shared" si="9"/>
        <v>1.6369981792017027E-2</v>
      </c>
      <c r="F50" s="52">
        <f t="shared" si="13"/>
        <v>-0.12272583009657381</v>
      </c>
      <c r="H50" s="19">
        <v>1953.1850000000002</v>
      </c>
      <c r="I50" s="140">
        <v>1759.4880000000001</v>
      </c>
      <c r="J50" s="247">
        <f t="shared" si="10"/>
        <v>2.3206599203365461E-2</v>
      </c>
      <c r="K50" s="215">
        <f t="shared" si="11"/>
        <v>1.9960123949414765E-2</v>
      </c>
      <c r="L50" s="52">
        <f t="shared" si="14"/>
        <v>-9.9169817503206359E-2</v>
      </c>
      <c r="N50" s="27">
        <f t="shared" si="12"/>
        <v>2.9519020055314589</v>
      </c>
      <c r="O50" s="152">
        <f t="shared" si="12"/>
        <v>3.031164616015408</v>
      </c>
      <c r="P50" s="52">
        <f t="shared" si="7"/>
        <v>2.6851369163143582E-2</v>
      </c>
    </row>
    <row r="51" spans="1:16" ht="20.100000000000001" customHeight="1" x14ac:dyDescent="0.25">
      <c r="A51" s="38" t="s">
        <v>193</v>
      </c>
      <c r="B51" s="19">
        <v>7624.9100000000026</v>
      </c>
      <c r="C51" s="140">
        <v>3973.2800000000007</v>
      </c>
      <c r="D51" s="247">
        <f t="shared" si="8"/>
        <v>2.2571168548497781E-2</v>
      </c>
      <c r="E51" s="215">
        <f t="shared" si="9"/>
        <v>1.120522498382083E-2</v>
      </c>
      <c r="F51" s="52">
        <f t="shared" si="13"/>
        <v>-0.47890794776594092</v>
      </c>
      <c r="H51" s="19">
        <v>1292.1189999999997</v>
      </c>
      <c r="I51" s="140">
        <v>797.05399999999997</v>
      </c>
      <c r="J51" s="247">
        <f t="shared" si="10"/>
        <v>1.535220051149961E-2</v>
      </c>
      <c r="K51" s="215">
        <f t="shared" si="11"/>
        <v>9.0420034887290137E-3</v>
      </c>
      <c r="L51" s="52">
        <f t="shared" si="14"/>
        <v>-0.38314195519143346</v>
      </c>
      <c r="N51" s="27">
        <f t="shared" si="12"/>
        <v>1.6946022969451433</v>
      </c>
      <c r="O51" s="152">
        <f t="shared" si="12"/>
        <v>2.0060353159102804</v>
      </c>
      <c r="P51" s="52">
        <f t="shared" si="7"/>
        <v>0.18377941510321144</v>
      </c>
    </row>
    <row r="52" spans="1:16" ht="20.100000000000001" customHeight="1" x14ac:dyDescent="0.25">
      <c r="A52" s="38" t="s">
        <v>197</v>
      </c>
      <c r="B52" s="19">
        <v>759.28000000000009</v>
      </c>
      <c r="C52" s="140">
        <v>2170.6</v>
      </c>
      <c r="D52" s="247">
        <f t="shared" si="8"/>
        <v>2.2476116905646615E-3</v>
      </c>
      <c r="E52" s="215">
        <f t="shared" si="9"/>
        <v>6.1214063317665728E-3</v>
      </c>
      <c r="F52" s="52">
        <f t="shared" si="13"/>
        <v>1.8587609314087024</v>
      </c>
      <c r="H52" s="19">
        <v>257.67199999999997</v>
      </c>
      <c r="I52" s="140">
        <v>601.46</v>
      </c>
      <c r="J52" s="247">
        <f t="shared" si="10"/>
        <v>3.0615076554087726E-3</v>
      </c>
      <c r="K52" s="215">
        <f t="shared" si="11"/>
        <v>6.8231304507987587E-3</v>
      </c>
      <c r="L52" s="52">
        <f t="shared" si="14"/>
        <v>1.3342078301095972</v>
      </c>
      <c r="N52" s="27">
        <f t="shared" si="12"/>
        <v>3.3936360762827933</v>
      </c>
      <c r="O52" s="152">
        <f t="shared" si="12"/>
        <v>2.7709389109002118</v>
      </c>
      <c r="P52" s="52">
        <f t="shared" si="7"/>
        <v>-0.183489670484836</v>
      </c>
    </row>
    <row r="53" spans="1:16" ht="20.100000000000001" customHeight="1" x14ac:dyDescent="0.25">
      <c r="A53" s="38" t="s">
        <v>183</v>
      </c>
      <c r="B53" s="19">
        <v>314.33</v>
      </c>
      <c r="C53" s="140">
        <v>1856.2700000000002</v>
      </c>
      <c r="D53" s="247">
        <f t="shared" si="8"/>
        <v>9.3047595445051878E-4</v>
      </c>
      <c r="E53" s="215">
        <f t="shared" si="9"/>
        <v>5.2349502125994367E-3</v>
      </c>
      <c r="F53" s="52">
        <f t="shared" si="13"/>
        <v>4.9054815003340453</v>
      </c>
      <c r="H53" s="19">
        <v>124.60200000000003</v>
      </c>
      <c r="I53" s="140">
        <v>557.14599999999996</v>
      </c>
      <c r="J53" s="247">
        <f t="shared" si="10"/>
        <v>1.4804479216959702E-3</v>
      </c>
      <c r="K53" s="215">
        <f t="shared" si="11"/>
        <v>6.3204200414669716E-3</v>
      </c>
      <c r="L53" s="52">
        <f t="shared" si="14"/>
        <v>3.4714049533715334</v>
      </c>
      <c r="N53" s="27">
        <f t="shared" ref="N53:N54" si="15">(H53/B53)*10</f>
        <v>3.9640505201539793</v>
      </c>
      <c r="O53" s="152">
        <f t="shared" ref="O53:O54" si="16">(I53/C53)*10</f>
        <v>3.0014275940461244</v>
      </c>
      <c r="P53" s="52">
        <f t="shared" ref="P53:P54" si="17">(O53-N53)/N53</f>
        <v>-0.24283820834615974</v>
      </c>
    </row>
    <row r="54" spans="1:16" ht="20.100000000000001" customHeight="1" x14ac:dyDescent="0.25">
      <c r="A54" s="38" t="s">
        <v>196</v>
      </c>
      <c r="B54" s="19">
        <v>2466.130000000001</v>
      </c>
      <c r="C54" s="140">
        <v>1941.5800000000002</v>
      </c>
      <c r="D54" s="247">
        <f t="shared" si="8"/>
        <v>7.3002089064011033E-3</v>
      </c>
      <c r="E54" s="215">
        <f t="shared" si="9"/>
        <v>5.475536766622751E-3</v>
      </c>
      <c r="F54" s="52">
        <f t="shared" si="13"/>
        <v>-0.21270168239306145</v>
      </c>
      <c r="H54" s="19">
        <v>621.6959999999998</v>
      </c>
      <c r="I54" s="140">
        <v>504.39200000000005</v>
      </c>
      <c r="J54" s="247">
        <f t="shared" si="10"/>
        <v>7.386627430753097E-3</v>
      </c>
      <c r="K54" s="215">
        <f t="shared" si="11"/>
        <v>5.721963911713643E-3</v>
      </c>
      <c r="L54" s="52">
        <f t="shared" si="14"/>
        <v>-0.18868385834877463</v>
      </c>
      <c r="N54" s="27">
        <f t="shared" si="15"/>
        <v>2.520937663464617</v>
      </c>
      <c r="O54" s="152">
        <f t="shared" si="16"/>
        <v>2.5978429938503695</v>
      </c>
      <c r="P54" s="52">
        <f t="shared" si="17"/>
        <v>3.0506637074103102E-2</v>
      </c>
    </row>
    <row r="55" spans="1:16" ht="20.100000000000001" customHeight="1" x14ac:dyDescent="0.25">
      <c r="A55" s="38" t="s">
        <v>192</v>
      </c>
      <c r="B55" s="19">
        <v>1343.9399999999998</v>
      </c>
      <c r="C55" s="140">
        <v>1203.3500000000004</v>
      </c>
      <c r="D55" s="247">
        <f t="shared" si="8"/>
        <v>3.9783153190094175E-3</v>
      </c>
      <c r="E55" s="215">
        <f t="shared" si="9"/>
        <v>3.3936212610943092E-3</v>
      </c>
      <c r="F55" s="52">
        <f t="shared" si="13"/>
        <v>-0.10461032486569302</v>
      </c>
      <c r="H55" s="19">
        <v>495.39099999999985</v>
      </c>
      <c r="I55" s="140">
        <v>409.06700000000001</v>
      </c>
      <c r="J55" s="247">
        <f t="shared" si="10"/>
        <v>5.8859454613640868E-3</v>
      </c>
      <c r="K55" s="215">
        <f t="shared" si="11"/>
        <v>4.640570452094729E-3</v>
      </c>
      <c r="L55" s="52">
        <f t="shared" si="14"/>
        <v>-0.17425427591538778</v>
      </c>
      <c r="N55" s="27">
        <f t="shared" ref="N55" si="18">(H55/B55)*10</f>
        <v>3.6861094989359637</v>
      </c>
      <c r="O55" s="152">
        <f t="shared" ref="O55" si="19">(I55/C55)*10</f>
        <v>3.3994016703369749</v>
      </c>
      <c r="P55" s="52">
        <f t="shared" ref="P55" si="20">(O55-N55)/N55</f>
        <v>-7.7780605454545015E-2</v>
      </c>
    </row>
    <row r="56" spans="1:16" ht="20.100000000000001" customHeight="1" x14ac:dyDescent="0.25">
      <c r="A56" s="38" t="s">
        <v>195</v>
      </c>
      <c r="B56" s="19">
        <v>1431.2199999999996</v>
      </c>
      <c r="C56" s="140">
        <v>888.88000000000034</v>
      </c>
      <c r="D56" s="247">
        <f t="shared" si="8"/>
        <v>4.236680544423603E-3</v>
      </c>
      <c r="E56" s="215">
        <f t="shared" si="9"/>
        <v>2.5067703216533096E-3</v>
      </c>
      <c r="F56" s="52">
        <f t="shared" si="13"/>
        <v>-0.37893545366889742</v>
      </c>
      <c r="H56" s="19">
        <v>397.74300000000011</v>
      </c>
      <c r="I56" s="140">
        <v>244.96999999999997</v>
      </c>
      <c r="J56" s="247">
        <f t="shared" si="10"/>
        <v>4.7257491671010123E-3</v>
      </c>
      <c r="K56" s="215">
        <f t="shared" si="11"/>
        <v>2.7790081909556271E-3</v>
      </c>
      <c r="L56" s="52">
        <f t="shared" si="14"/>
        <v>-0.3840997830257229</v>
      </c>
      <c r="N56" s="27">
        <f t="shared" ref="N56" si="21">(H56/B56)*10</f>
        <v>2.7790486438143698</v>
      </c>
      <c r="O56" s="152">
        <f t="shared" ref="O56" si="22">(I56/C56)*10</f>
        <v>2.7559400594005927</v>
      </c>
      <c r="P56" s="52">
        <f t="shared" si="7"/>
        <v>-8.3152860476956164E-3</v>
      </c>
    </row>
    <row r="57" spans="1:16" ht="20.100000000000001" customHeight="1" x14ac:dyDescent="0.25">
      <c r="A57" s="38" t="s">
        <v>198</v>
      </c>
      <c r="B57" s="19">
        <v>504.61999999999995</v>
      </c>
      <c r="C57" s="140">
        <v>643.76</v>
      </c>
      <c r="D57" s="247">
        <f t="shared" si="8"/>
        <v>1.4937701655420123E-3</v>
      </c>
      <c r="E57" s="215">
        <f t="shared" si="9"/>
        <v>1.8154964250152257E-3</v>
      </c>
      <c r="F57" s="52">
        <f t="shared" si="13"/>
        <v>0.27573223415639503</v>
      </c>
      <c r="H57" s="19">
        <v>139.24100000000001</v>
      </c>
      <c r="I57" s="140">
        <v>130.958</v>
      </c>
      <c r="J57" s="247">
        <f t="shared" si="10"/>
        <v>1.6543799382423121E-3</v>
      </c>
      <c r="K57" s="215">
        <f t="shared" si="11"/>
        <v>1.4856241771284936E-3</v>
      </c>
      <c r="L57" s="52">
        <f t="shared" si="14"/>
        <v>-5.9486789092293324E-2</v>
      </c>
      <c r="N57" s="27">
        <f t="shared" ref="N57" si="23">(H57/B57)*10</f>
        <v>2.7593238476477353</v>
      </c>
      <c r="O57" s="152">
        <f t="shared" ref="O57" si="24">(I57/C57)*10</f>
        <v>2.0342674288554741</v>
      </c>
      <c r="P57" s="52">
        <f t="shared" ref="P57" si="25">(O57-N57)/N57</f>
        <v>-0.26276597413904729</v>
      </c>
    </row>
    <row r="58" spans="1:16" ht="20.100000000000001" customHeight="1" x14ac:dyDescent="0.25">
      <c r="A58" s="38" t="s">
        <v>194</v>
      </c>
      <c r="B58" s="19">
        <v>270.32</v>
      </c>
      <c r="C58" s="140">
        <v>191.75</v>
      </c>
      <c r="D58" s="247">
        <f t="shared" si="8"/>
        <v>8.001980721123158E-4</v>
      </c>
      <c r="E58" s="215">
        <f t="shared" si="9"/>
        <v>5.4076276795182916E-4</v>
      </c>
      <c r="F58" s="52">
        <f t="shared" si="13"/>
        <v>-0.29065551938443324</v>
      </c>
      <c r="H58" s="19">
        <v>89.844000000000008</v>
      </c>
      <c r="I58" s="140">
        <v>76.759</v>
      </c>
      <c r="J58" s="247">
        <f t="shared" si="10"/>
        <v>1.0674737410061854E-3</v>
      </c>
      <c r="K58" s="215">
        <f t="shared" si="11"/>
        <v>8.7077556325085932E-4</v>
      </c>
      <c r="L58" s="52">
        <f t="shared" si="14"/>
        <v>-0.14564133386759279</v>
      </c>
      <c r="N58" s="27">
        <f t="shared" si="12"/>
        <v>3.3236164545723588</v>
      </c>
      <c r="O58" s="152">
        <f t="shared" si="12"/>
        <v>4.0030769230769234</v>
      </c>
      <c r="P58" s="52">
        <f t="shared" si="7"/>
        <v>0.20443407889915177</v>
      </c>
    </row>
    <row r="59" spans="1:16" ht="20.100000000000001" customHeight="1" x14ac:dyDescent="0.25">
      <c r="A59" s="38" t="s">
        <v>219</v>
      </c>
      <c r="B59" s="19">
        <v>234.64999999999998</v>
      </c>
      <c r="C59" s="140">
        <v>184.47</v>
      </c>
      <c r="D59" s="247">
        <f t="shared" si="8"/>
        <v>6.9460815929696244E-4</v>
      </c>
      <c r="E59" s="215">
        <f t="shared" si="9"/>
        <v>5.2023211371094618E-4</v>
      </c>
      <c r="F59" s="52">
        <f>(C59-B59)/B59</f>
        <v>-0.21385041551246531</v>
      </c>
      <c r="H59" s="19">
        <v>67.855999999999995</v>
      </c>
      <c r="I59" s="140">
        <v>58.620999999999995</v>
      </c>
      <c r="J59" s="247">
        <f t="shared" si="10"/>
        <v>8.0622521447971723E-4</v>
      </c>
      <c r="K59" s="215">
        <f t="shared" si="11"/>
        <v>6.6501301858190728E-4</v>
      </c>
      <c r="L59" s="52">
        <f>(I59-H59)/H59</f>
        <v>-0.13609702900259374</v>
      </c>
      <c r="N59" s="27">
        <f t="shared" si="12"/>
        <v>2.8917962923503087</v>
      </c>
      <c r="O59" s="152">
        <f t="shared" si="12"/>
        <v>3.1778066894345964</v>
      </c>
      <c r="P59" s="52">
        <f>(O59-N59)/N59</f>
        <v>9.8904061064354121E-2</v>
      </c>
    </row>
    <row r="60" spans="1:16" ht="20.100000000000001" customHeight="1" x14ac:dyDescent="0.25">
      <c r="A60" s="38" t="s">
        <v>199</v>
      </c>
      <c r="B60" s="19">
        <v>54.090000000000011</v>
      </c>
      <c r="C60" s="140">
        <v>119.17000000000004</v>
      </c>
      <c r="D60" s="247">
        <f t="shared" si="8"/>
        <v>1.601165793154601E-4</v>
      </c>
      <c r="E60" s="215">
        <f t="shared" si="9"/>
        <v>3.3607665740192704E-4</v>
      </c>
      <c r="F60" s="52">
        <f>(C60-B60)/B60</f>
        <v>1.2031798853762254</v>
      </c>
      <c r="H60" s="19">
        <v>35.427999999999997</v>
      </c>
      <c r="I60" s="140">
        <v>47.822000000000003</v>
      </c>
      <c r="J60" s="247">
        <f t="shared" si="10"/>
        <v>4.2093472793249562E-4</v>
      </c>
      <c r="K60" s="215">
        <f t="shared" si="11"/>
        <v>5.4250614241694911E-4</v>
      </c>
      <c r="L60" s="52">
        <f>(I60-H60)/H60</f>
        <v>0.34983628768205954</v>
      </c>
      <c r="N60" s="27">
        <f t="shared" si="12"/>
        <v>6.5498243667960789</v>
      </c>
      <c r="O60" s="152">
        <f t="shared" si="12"/>
        <v>4.0129227154485179</v>
      </c>
      <c r="P60" s="52">
        <f>(O60-N60)/N60</f>
        <v>-0.38732361499771256</v>
      </c>
    </row>
    <row r="61" spans="1:16" ht="20.100000000000001" customHeight="1" thickBot="1" x14ac:dyDescent="0.3">
      <c r="A61" s="8" t="s">
        <v>17</v>
      </c>
      <c r="B61" s="19">
        <f>B62-SUM(B39:B60)</f>
        <v>356.65999999991618</v>
      </c>
      <c r="C61" s="140">
        <f>C62-SUM(C39:C60)</f>
        <v>314.92000000010012</v>
      </c>
      <c r="D61" s="247">
        <f t="shared" si="8"/>
        <v>1.0557807206255975E-3</v>
      </c>
      <c r="E61" s="215">
        <f t="shared" si="9"/>
        <v>8.8812000460727078E-4</v>
      </c>
      <c r="F61" s="52">
        <f t="shared" si="13"/>
        <v>-0.11703022486352793</v>
      </c>
      <c r="H61" s="19">
        <f>H62-SUM(H39:H60)</f>
        <v>150.55599999999686</v>
      </c>
      <c r="I61" s="140">
        <f>I62-SUM(I39:I60)</f>
        <v>115.98399999999674</v>
      </c>
      <c r="J61" s="247">
        <f t="shared" si="10"/>
        <v>1.7888181353337329E-3</v>
      </c>
      <c r="K61" s="215">
        <f t="shared" si="11"/>
        <v>1.3157549333379125E-3</v>
      </c>
      <c r="L61" s="52">
        <f t="shared" si="14"/>
        <v>-0.22962884242408696</v>
      </c>
      <c r="N61" s="27">
        <f t="shared" si="12"/>
        <v>4.2212751640226616</v>
      </c>
      <c r="O61" s="152">
        <f t="shared" si="12"/>
        <v>3.6829671027549811</v>
      </c>
      <c r="P61" s="52">
        <f t="shared" si="7"/>
        <v>-0.1275226182494818</v>
      </c>
    </row>
    <row r="62" spans="1:16" ht="26.25" customHeight="1" thickBot="1" x14ac:dyDescent="0.3">
      <c r="A62" s="12" t="s">
        <v>18</v>
      </c>
      <c r="B62" s="17">
        <v>337816.35999999993</v>
      </c>
      <c r="C62" s="145">
        <v>354591.72000000003</v>
      </c>
      <c r="D62" s="253">
        <f>SUM(D39:D61)</f>
        <v>1</v>
      </c>
      <c r="E62" s="254">
        <f>SUM(E39:E61)</f>
        <v>1.0000000000000004</v>
      </c>
      <c r="F62" s="57">
        <f t="shared" si="13"/>
        <v>4.9658222591706651E-2</v>
      </c>
      <c r="G62" s="1"/>
      <c r="H62" s="17">
        <v>84165.068000000014</v>
      </c>
      <c r="I62" s="145">
        <v>88150.15400000001</v>
      </c>
      <c r="J62" s="253">
        <f>SUM(J39:J61)</f>
        <v>1</v>
      </c>
      <c r="K62" s="254">
        <f>SUM(K39:K61)</f>
        <v>0.99999999999999989</v>
      </c>
      <c r="L62" s="57">
        <f t="shared" si="14"/>
        <v>4.7348455775025278E-2</v>
      </c>
      <c r="M62" s="1"/>
      <c r="N62" s="29">
        <f t="shared" si="12"/>
        <v>2.4914444048831745</v>
      </c>
      <c r="O62" s="146">
        <f t="shared" si="12"/>
        <v>2.4859619959541073</v>
      </c>
      <c r="P62" s="57">
        <f t="shared" si="7"/>
        <v>-2.2004941865537376E-3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5"/>
      <c r="D65" s="349" t="s">
        <v>104</v>
      </c>
      <c r="E65" s="345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5"/>
      <c r="P65" s="130" t="s">
        <v>0</v>
      </c>
    </row>
    <row r="66" spans="1:16" x14ac:dyDescent="0.25">
      <c r="A66" s="362"/>
      <c r="B66" s="352" t="str">
        <f>B5</f>
        <v>jan-jul</v>
      </c>
      <c r="C66" s="354"/>
      <c r="D66" s="352" t="str">
        <f>B5</f>
        <v>jan-jul</v>
      </c>
      <c r="E66" s="354"/>
      <c r="F66" s="131" t="str">
        <f>F37</f>
        <v>2022/2021</v>
      </c>
      <c r="H66" s="355" t="str">
        <f>B5</f>
        <v>jan-jul</v>
      </c>
      <c r="I66" s="354"/>
      <c r="J66" s="352" t="str">
        <f>B5</f>
        <v>jan-jul</v>
      </c>
      <c r="K66" s="353"/>
      <c r="L66" s="131" t="str">
        <f>F66</f>
        <v>2022/2021</v>
      </c>
      <c r="N66" s="355" t="str">
        <f>B5</f>
        <v>jan-jul</v>
      </c>
      <c r="O66" s="353"/>
      <c r="P66" s="131" t="str">
        <f>P37</f>
        <v>2022/2021</v>
      </c>
    </row>
    <row r="67" spans="1:16" ht="19.5" customHeight="1" thickBot="1" x14ac:dyDescent="0.3">
      <c r="A67" s="363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 t="s">
        <v>23</v>
      </c>
    </row>
    <row r="68" spans="1:16" ht="20.100000000000001" customHeight="1" x14ac:dyDescent="0.25">
      <c r="A68" s="38" t="s">
        <v>165</v>
      </c>
      <c r="B68" s="39">
        <v>126213.87000000002</v>
      </c>
      <c r="C68" s="147">
        <v>112558.52000000003</v>
      </c>
      <c r="D68" s="247">
        <f>B68/$B$96</f>
        <v>0.23693920428939735</v>
      </c>
      <c r="E68" s="246">
        <f>C68/$C$96</f>
        <v>0.22830944994285013</v>
      </c>
      <c r="F68" s="61">
        <f t="shared" ref="F68:F87" si="26">(C68-B68)/B68</f>
        <v>-0.10819215035558286</v>
      </c>
      <c r="H68" s="19">
        <v>35004.815000000002</v>
      </c>
      <c r="I68" s="147">
        <v>33940.395000000004</v>
      </c>
      <c r="J68" s="245">
        <f>H68/$H$96</f>
        <v>0.22180571219925319</v>
      </c>
      <c r="K68" s="246">
        <f>I68/$I$96</f>
        <v>0.21636497820033482</v>
      </c>
      <c r="L68" s="61">
        <f t="shared" ref="L68:L87" si="27">(I68-H68)/H68</f>
        <v>-3.0407816753209471E-2</v>
      </c>
      <c r="N68" s="41">
        <f t="shared" ref="N68:O96" si="28">(H68/B68)*10</f>
        <v>2.7734523155022499</v>
      </c>
      <c r="O68" s="149">
        <f t="shared" si="28"/>
        <v>3.0153554790876775</v>
      </c>
      <c r="P68" s="61">
        <f t="shared" si="7"/>
        <v>8.7220956435164421E-2</v>
      </c>
    </row>
    <row r="69" spans="1:16" ht="20.100000000000001" customHeight="1" x14ac:dyDescent="0.25">
      <c r="A69" s="38" t="s">
        <v>168</v>
      </c>
      <c r="B69" s="19">
        <v>106109.14999999992</v>
      </c>
      <c r="C69" s="140">
        <v>87900.329999999987</v>
      </c>
      <c r="D69" s="247">
        <f t="shared" ref="D69:D95" si="29">B69/$B$96</f>
        <v>0.19919694696648066</v>
      </c>
      <c r="E69" s="215">
        <f t="shared" ref="E69:E95" si="30">C69/$C$96</f>
        <v>0.17829370883781165</v>
      </c>
      <c r="F69" s="52">
        <f t="shared" si="26"/>
        <v>-0.1716046165669968</v>
      </c>
      <c r="H69" s="19">
        <v>31665.329000000009</v>
      </c>
      <c r="I69" s="140">
        <v>27935.309000000008</v>
      </c>
      <c r="J69" s="214">
        <f t="shared" ref="J69:J96" si="31">H69/$H$96</f>
        <v>0.20064527839580548</v>
      </c>
      <c r="K69" s="215">
        <f t="shared" ref="K69:K96" si="32">I69/$I$96</f>
        <v>0.17808344666597481</v>
      </c>
      <c r="L69" s="52">
        <f t="shared" si="27"/>
        <v>-0.11779508117537636</v>
      </c>
      <c r="N69" s="40">
        <f t="shared" si="28"/>
        <v>2.9842222843176138</v>
      </c>
      <c r="O69" s="143">
        <f t="shared" si="28"/>
        <v>3.1780664532203708</v>
      </c>
      <c r="P69" s="52">
        <f t="shared" si="7"/>
        <v>6.4956343876066969E-2</v>
      </c>
    </row>
    <row r="70" spans="1:16" ht="20.100000000000001" customHeight="1" x14ac:dyDescent="0.25">
      <c r="A70" s="38" t="s">
        <v>169</v>
      </c>
      <c r="B70" s="19">
        <v>60327.389999999992</v>
      </c>
      <c r="C70" s="140">
        <v>61600.409999999996</v>
      </c>
      <c r="D70" s="247">
        <f t="shared" si="29"/>
        <v>0.11325160842826658</v>
      </c>
      <c r="E70" s="215">
        <f t="shared" si="30"/>
        <v>0.12494794461897721</v>
      </c>
      <c r="F70" s="52">
        <f t="shared" si="26"/>
        <v>2.1101857713386976E-2</v>
      </c>
      <c r="H70" s="19">
        <v>20700.576000000005</v>
      </c>
      <c r="I70" s="140">
        <v>22743.706000000002</v>
      </c>
      <c r="J70" s="214">
        <f t="shared" si="31"/>
        <v>0.13116784084174615</v>
      </c>
      <c r="K70" s="215">
        <f t="shared" si="32"/>
        <v>0.14498774845975787</v>
      </c>
      <c r="L70" s="52">
        <f t="shared" si="27"/>
        <v>9.8699185955018684E-2</v>
      </c>
      <c r="N70" s="40">
        <f t="shared" si="28"/>
        <v>3.4313727147817947</v>
      </c>
      <c r="O70" s="143">
        <f t="shared" si="28"/>
        <v>3.6921354906566375</v>
      </c>
      <c r="P70" s="52">
        <f t="shared" si="7"/>
        <v>7.5993719583861932E-2</v>
      </c>
    </row>
    <row r="71" spans="1:16" ht="20.100000000000001" customHeight="1" x14ac:dyDescent="0.25">
      <c r="A71" s="38" t="s">
        <v>167</v>
      </c>
      <c r="B71" s="19">
        <v>81626.35000000002</v>
      </c>
      <c r="C71" s="140">
        <v>73829.670000000013</v>
      </c>
      <c r="D71" s="247">
        <f t="shared" si="29"/>
        <v>0.15323579269099227</v>
      </c>
      <c r="E71" s="215">
        <f t="shared" si="30"/>
        <v>0.14975331362887626</v>
      </c>
      <c r="F71" s="52">
        <f t="shared" si="26"/>
        <v>-9.5516705083591336E-2</v>
      </c>
      <c r="H71" s="19">
        <v>21676.822</v>
      </c>
      <c r="I71" s="140">
        <v>20706.516</v>
      </c>
      <c r="J71" s="214">
        <f t="shared" si="31"/>
        <v>0.13735375953069426</v>
      </c>
      <c r="K71" s="215">
        <f t="shared" si="32"/>
        <v>0.13200096471902825</v>
      </c>
      <c r="L71" s="52">
        <f t="shared" si="27"/>
        <v>-4.4762373377425918E-2</v>
      </c>
      <c r="N71" s="40">
        <f t="shared" si="28"/>
        <v>2.6556157417304576</v>
      </c>
      <c r="O71" s="143">
        <f t="shared" si="28"/>
        <v>2.8046334217666145</v>
      </c>
      <c r="P71" s="52">
        <f t="shared" si="7"/>
        <v>5.6114172579446189E-2</v>
      </c>
    </row>
    <row r="72" spans="1:16" ht="20.100000000000001" customHeight="1" x14ac:dyDescent="0.25">
      <c r="A72" s="38" t="s">
        <v>174</v>
      </c>
      <c r="B72" s="19">
        <v>37221.11</v>
      </c>
      <c r="C72" s="140">
        <v>31119.670000000002</v>
      </c>
      <c r="D72" s="247">
        <f t="shared" si="29"/>
        <v>6.9874572312600261E-2</v>
      </c>
      <c r="E72" s="215">
        <f t="shared" si="30"/>
        <v>6.3121963047337623E-2</v>
      </c>
      <c r="F72" s="52">
        <f t="shared" si="26"/>
        <v>-0.16392418173450493</v>
      </c>
      <c r="H72" s="19">
        <v>13596.923000000004</v>
      </c>
      <c r="I72" s="140">
        <v>12524.755999999999</v>
      </c>
      <c r="J72" s="214">
        <f t="shared" si="31"/>
        <v>8.6156009958441637E-2</v>
      </c>
      <c r="K72" s="215">
        <f t="shared" si="32"/>
        <v>7.9843459656392099E-2</v>
      </c>
      <c r="L72" s="52">
        <f t="shared" si="27"/>
        <v>-7.8853649461720465E-2</v>
      </c>
      <c r="N72" s="40">
        <f t="shared" si="28"/>
        <v>3.6530138408016324</v>
      </c>
      <c r="O72" s="143">
        <f t="shared" si="28"/>
        <v>4.0247072028720092</v>
      </c>
      <c r="P72" s="52">
        <f t="shared" ref="P72:P90" si="33">(O72-N72)/N72</f>
        <v>0.101749782034445</v>
      </c>
    </row>
    <row r="73" spans="1:16" ht="20.100000000000001" customHeight="1" x14ac:dyDescent="0.25">
      <c r="A73" s="38" t="s">
        <v>173</v>
      </c>
      <c r="B73" s="19">
        <v>14468.289999999999</v>
      </c>
      <c r="C73" s="140">
        <v>17030.830000000005</v>
      </c>
      <c r="D73" s="247">
        <f t="shared" si="29"/>
        <v>2.7161080791106747E-2</v>
      </c>
      <c r="E73" s="215">
        <f t="shared" si="30"/>
        <v>3.4544692213172225E-2</v>
      </c>
      <c r="F73" s="52">
        <f t="shared" si="26"/>
        <v>0.17711422704410865</v>
      </c>
      <c r="H73" s="19">
        <v>4198.1530000000002</v>
      </c>
      <c r="I73" s="140">
        <v>5882.5360000000001</v>
      </c>
      <c r="J73" s="214">
        <f t="shared" si="31"/>
        <v>2.6601320877897267E-2</v>
      </c>
      <c r="K73" s="215">
        <f t="shared" si="32"/>
        <v>3.7500293482226256E-2</v>
      </c>
      <c r="L73" s="52">
        <f t="shared" si="27"/>
        <v>0.40122001270558738</v>
      </c>
      <c r="N73" s="40">
        <f t="shared" si="28"/>
        <v>2.9016234814204034</v>
      </c>
      <c r="O73" s="143">
        <f t="shared" si="28"/>
        <v>3.4540512705487627</v>
      </c>
      <c r="P73" s="52">
        <f t="shared" si="33"/>
        <v>0.19038575909853567</v>
      </c>
    </row>
    <row r="74" spans="1:16" ht="20.100000000000001" customHeight="1" x14ac:dyDescent="0.25">
      <c r="A74" s="38" t="s">
        <v>179</v>
      </c>
      <c r="B74" s="19">
        <v>24887.479999999992</v>
      </c>
      <c r="C74" s="140">
        <v>19226.600000000006</v>
      </c>
      <c r="D74" s="247">
        <f t="shared" si="29"/>
        <v>4.6720853325932309E-2</v>
      </c>
      <c r="E74" s="215">
        <f t="shared" si="30"/>
        <v>3.8998509133481872E-2</v>
      </c>
      <c r="F74" s="52">
        <f t="shared" si="26"/>
        <v>-0.22745894722969093</v>
      </c>
      <c r="H74" s="19">
        <v>6128.2949999999992</v>
      </c>
      <c r="I74" s="140">
        <v>5150.5979999999981</v>
      </c>
      <c r="J74" s="214">
        <f t="shared" si="31"/>
        <v>3.883153894805963E-2</v>
      </c>
      <c r="K74" s="215">
        <f t="shared" si="32"/>
        <v>3.2834297420188764E-2</v>
      </c>
      <c r="L74" s="52">
        <f t="shared" si="27"/>
        <v>-0.15953817497362663</v>
      </c>
      <c r="N74" s="40">
        <f t="shared" si="28"/>
        <v>2.462400773400923</v>
      </c>
      <c r="O74" s="143">
        <f t="shared" si="28"/>
        <v>2.678891743730039</v>
      </c>
      <c r="P74" s="52">
        <f t="shared" si="33"/>
        <v>8.7918657542537818E-2</v>
      </c>
    </row>
    <row r="75" spans="1:16" ht="20.100000000000001" customHeight="1" x14ac:dyDescent="0.25">
      <c r="A75" s="38" t="s">
        <v>185</v>
      </c>
      <c r="B75" s="19">
        <v>16118.47</v>
      </c>
      <c r="C75" s="140">
        <v>8926.2100000000028</v>
      </c>
      <c r="D75" s="247">
        <f t="shared" si="29"/>
        <v>3.0258936328967027E-2</v>
      </c>
      <c r="E75" s="215">
        <f t="shared" si="30"/>
        <v>1.810558716634128E-2</v>
      </c>
      <c r="F75" s="52">
        <f t="shared" si="26"/>
        <v>-0.44621232660419985</v>
      </c>
      <c r="H75" s="19">
        <v>5492.5819999999985</v>
      </c>
      <c r="I75" s="140">
        <v>3108.4330000000004</v>
      </c>
      <c r="J75" s="214">
        <f t="shared" si="31"/>
        <v>3.4803385257793765E-2</v>
      </c>
      <c r="K75" s="215">
        <f t="shared" si="32"/>
        <v>1.9815798793213848E-2</v>
      </c>
      <c r="L75" s="52">
        <f t="shared" si="27"/>
        <v>-0.43406707446516024</v>
      </c>
      <c r="N75" s="40">
        <f t="shared" si="28"/>
        <v>3.4076323621286631</v>
      </c>
      <c r="O75" s="143">
        <f t="shared" si="28"/>
        <v>3.4823659761533725</v>
      </c>
      <c r="P75" s="52">
        <f t="shared" si="33"/>
        <v>2.1931243186699059E-2</v>
      </c>
    </row>
    <row r="76" spans="1:16" ht="20.100000000000001" customHeight="1" x14ac:dyDescent="0.25">
      <c r="A76" s="38" t="s">
        <v>184</v>
      </c>
      <c r="B76" s="19">
        <v>8981.39</v>
      </c>
      <c r="C76" s="140">
        <v>7132.8000000000011</v>
      </c>
      <c r="D76" s="247">
        <f t="shared" si="29"/>
        <v>1.6860614447625686E-2</v>
      </c>
      <c r="E76" s="215">
        <f t="shared" si="30"/>
        <v>1.4467902070428442E-2</v>
      </c>
      <c r="F76" s="52">
        <f t="shared" si="26"/>
        <v>-0.20582448819169399</v>
      </c>
      <c r="H76" s="19">
        <v>2606.0389999999998</v>
      </c>
      <c r="I76" s="140">
        <v>2454.2050000000004</v>
      </c>
      <c r="J76" s="214">
        <f t="shared" si="31"/>
        <v>1.6512995038369137E-2</v>
      </c>
      <c r="K76" s="215">
        <f t="shared" si="32"/>
        <v>1.5645192441754219E-2</v>
      </c>
      <c r="L76" s="52">
        <f t="shared" si="27"/>
        <v>-5.8262366756598571E-2</v>
      </c>
      <c r="N76" s="40">
        <f t="shared" si="28"/>
        <v>2.9015987503047969</v>
      </c>
      <c r="O76" s="143">
        <f t="shared" si="28"/>
        <v>3.4407315500224316</v>
      </c>
      <c r="P76" s="52">
        <f t="shared" si="33"/>
        <v>0.18580542870064368</v>
      </c>
    </row>
    <row r="77" spans="1:16" ht="20.100000000000001" customHeight="1" x14ac:dyDescent="0.25">
      <c r="A77" s="38" t="s">
        <v>188</v>
      </c>
      <c r="B77" s="19">
        <v>8743.25</v>
      </c>
      <c r="C77" s="140">
        <v>11501.73</v>
      </c>
      <c r="D77" s="247">
        <f t="shared" si="29"/>
        <v>1.6413558176318285E-2</v>
      </c>
      <c r="E77" s="215">
        <f t="shared" si="30"/>
        <v>2.3329674641166007E-2</v>
      </c>
      <c r="F77" s="52">
        <f t="shared" si="26"/>
        <v>0.31549824150058614</v>
      </c>
      <c r="H77" s="19">
        <v>1984.9710000000002</v>
      </c>
      <c r="I77" s="140">
        <v>2373.6930000000002</v>
      </c>
      <c r="J77" s="214">
        <f t="shared" si="31"/>
        <v>1.2577638429166496E-2</v>
      </c>
      <c r="K77" s="215">
        <f t="shared" si="32"/>
        <v>1.5131940397254873E-2</v>
      </c>
      <c r="L77" s="52">
        <f t="shared" si="27"/>
        <v>0.19583258395210809</v>
      </c>
      <c r="N77" s="40">
        <f t="shared" si="28"/>
        <v>2.2702896520172708</v>
      </c>
      <c r="O77" s="143">
        <f t="shared" si="28"/>
        <v>2.0637704067127296</v>
      </c>
      <c r="P77" s="52">
        <f t="shared" si="33"/>
        <v>-9.0966033836712479E-2</v>
      </c>
    </row>
    <row r="78" spans="1:16" ht="20.100000000000001" customHeight="1" x14ac:dyDescent="0.25">
      <c r="A78" s="38" t="s">
        <v>182</v>
      </c>
      <c r="B78" s="19">
        <v>204.36</v>
      </c>
      <c r="C78" s="140">
        <v>1136.08</v>
      </c>
      <c r="D78" s="247">
        <f t="shared" si="29"/>
        <v>3.8364163771050864E-4</v>
      </c>
      <c r="E78" s="215">
        <f t="shared" si="30"/>
        <v>2.3043817552955838E-3</v>
      </c>
      <c r="F78" s="52">
        <f t="shared" si="26"/>
        <v>4.5592092385985508</v>
      </c>
      <c r="H78" s="19">
        <v>370.92000000000013</v>
      </c>
      <c r="I78" s="140">
        <v>2030.5979999999997</v>
      </c>
      <c r="J78" s="214">
        <f t="shared" si="31"/>
        <v>2.3503102292912279E-3</v>
      </c>
      <c r="K78" s="215">
        <f t="shared" si="32"/>
        <v>1.2944760719598087E-2</v>
      </c>
      <c r="L78" s="52">
        <f t="shared" si="27"/>
        <v>4.4744904561630516</v>
      </c>
      <c r="N78" s="40">
        <f t="shared" si="28"/>
        <v>18.150322959483269</v>
      </c>
      <c r="O78" s="143">
        <f t="shared" si="28"/>
        <v>17.873723681430885</v>
      </c>
      <c r="P78" s="52">
        <f t="shared" si="33"/>
        <v>-1.5239358476972163E-2</v>
      </c>
    </row>
    <row r="79" spans="1:16" ht="20.100000000000001" customHeight="1" x14ac:dyDescent="0.25">
      <c r="A79" s="38" t="s">
        <v>202</v>
      </c>
      <c r="B79" s="19">
        <v>1481.6000000000001</v>
      </c>
      <c r="C79" s="140">
        <v>8782.1699999999983</v>
      </c>
      <c r="D79" s="247">
        <f t="shared" si="29"/>
        <v>2.7813831005670856E-3</v>
      </c>
      <c r="E79" s="215">
        <f t="shared" si="30"/>
        <v>1.7813421871614863E-2</v>
      </c>
      <c r="F79" s="52">
        <f t="shared" si="26"/>
        <v>4.9274905507559374</v>
      </c>
      <c r="H79" s="19">
        <v>317.45499999999993</v>
      </c>
      <c r="I79" s="140">
        <v>1927.3009999999999</v>
      </c>
      <c r="J79" s="214">
        <f t="shared" si="31"/>
        <v>2.0115327667412012E-3</v>
      </c>
      <c r="K79" s="215">
        <f t="shared" si="32"/>
        <v>1.2286257683520872E-2</v>
      </c>
      <c r="L79" s="52">
        <f t="shared" si="27"/>
        <v>5.0710998409223365</v>
      </c>
      <c r="N79" s="40">
        <f t="shared" si="28"/>
        <v>2.1426498380129582</v>
      </c>
      <c r="O79" s="143">
        <f t="shared" si="28"/>
        <v>2.1945612530843746</v>
      </c>
      <c r="P79" s="52">
        <f t="shared" si="33"/>
        <v>2.4227670872977447E-2</v>
      </c>
    </row>
    <row r="80" spans="1:16" ht="20.100000000000001" customHeight="1" x14ac:dyDescent="0.25">
      <c r="A80" s="38" t="s">
        <v>201</v>
      </c>
      <c r="B80" s="19">
        <v>4671.4500000000016</v>
      </c>
      <c r="C80" s="140">
        <v>3539.7199999999993</v>
      </c>
      <c r="D80" s="247">
        <f t="shared" si="29"/>
        <v>8.7696355866253486E-3</v>
      </c>
      <c r="E80" s="215">
        <f t="shared" si="30"/>
        <v>7.1798343310813346E-3</v>
      </c>
      <c r="F80" s="52">
        <f t="shared" si="26"/>
        <v>-0.24226524954778536</v>
      </c>
      <c r="H80" s="19">
        <v>2310.1219999999998</v>
      </c>
      <c r="I80" s="140">
        <v>1802.7570000000001</v>
      </c>
      <c r="J80" s="214">
        <f t="shared" si="31"/>
        <v>1.4637936394669222E-2</v>
      </c>
      <c r="K80" s="215">
        <f t="shared" si="32"/>
        <v>1.1492308177482936E-2</v>
      </c>
      <c r="L80" s="52">
        <f t="shared" si="27"/>
        <v>-0.21962692879423676</v>
      </c>
      <c r="N80" s="40">
        <f t="shared" si="28"/>
        <v>4.9451926061501226</v>
      </c>
      <c r="O80" s="143">
        <f t="shared" si="28"/>
        <v>5.0929367294588275</v>
      </c>
      <c r="P80" s="52">
        <f t="shared" si="33"/>
        <v>2.9876313234991476E-2</v>
      </c>
    </row>
    <row r="81" spans="1:16" ht="20.100000000000001" customHeight="1" x14ac:dyDescent="0.25">
      <c r="A81" s="38" t="s">
        <v>189</v>
      </c>
      <c r="B81" s="19">
        <v>4269.16</v>
      </c>
      <c r="C81" s="140">
        <v>6048.9199999999992</v>
      </c>
      <c r="D81" s="247">
        <f t="shared" si="29"/>
        <v>8.0144232435319773E-3</v>
      </c>
      <c r="E81" s="215">
        <f t="shared" si="30"/>
        <v>1.226940082321893E-2</v>
      </c>
      <c r="F81" s="52">
        <f t="shared" si="26"/>
        <v>0.41688763129046447</v>
      </c>
      <c r="H81" s="19">
        <v>1175.9389999999994</v>
      </c>
      <c r="I81" s="140">
        <v>1456.8290000000002</v>
      </c>
      <c r="J81" s="214">
        <f t="shared" si="31"/>
        <v>7.4512602737045585E-3</v>
      </c>
      <c r="K81" s="215">
        <f t="shared" si="32"/>
        <v>9.2870685455079573E-3</v>
      </c>
      <c r="L81" s="52">
        <f t="shared" si="27"/>
        <v>0.23886443089309983</v>
      </c>
      <c r="N81" s="40">
        <f t="shared" si="28"/>
        <v>2.7544973718483243</v>
      </c>
      <c r="O81" s="143">
        <f t="shared" si="28"/>
        <v>2.4084117495354547</v>
      </c>
      <c r="P81" s="52">
        <f t="shared" si="33"/>
        <v>-0.1256438382733468</v>
      </c>
    </row>
    <row r="82" spans="1:16" ht="20.100000000000001" customHeight="1" x14ac:dyDescent="0.25">
      <c r="A82" s="38" t="s">
        <v>208</v>
      </c>
      <c r="B82" s="19">
        <v>2620.9900000000002</v>
      </c>
      <c r="C82" s="140">
        <v>5053.8999999999996</v>
      </c>
      <c r="D82" s="247">
        <f t="shared" si="29"/>
        <v>4.9203410453262193E-3</v>
      </c>
      <c r="E82" s="215">
        <f t="shared" si="30"/>
        <v>1.0251139843222618E-2</v>
      </c>
      <c r="F82" s="52">
        <f t="shared" si="26"/>
        <v>0.92824085555458025</v>
      </c>
      <c r="H82" s="19">
        <v>734.14999999999986</v>
      </c>
      <c r="I82" s="140">
        <v>1284.8219999999999</v>
      </c>
      <c r="J82" s="214">
        <f t="shared" si="31"/>
        <v>4.6518932784270304E-3</v>
      </c>
      <c r="K82" s="215">
        <f t="shared" si="32"/>
        <v>8.1905494624122822E-3</v>
      </c>
      <c r="L82" s="52">
        <f t="shared" si="27"/>
        <v>0.75008104610774384</v>
      </c>
      <c r="N82" s="40">
        <f t="shared" si="28"/>
        <v>2.8010408280840435</v>
      </c>
      <c r="O82" s="143">
        <f t="shared" si="28"/>
        <v>2.54223866716793</v>
      </c>
      <c r="P82" s="52">
        <f t="shared" si="33"/>
        <v>-9.2394997717023045E-2</v>
      </c>
    </row>
    <row r="83" spans="1:16" ht="20.100000000000001" customHeight="1" x14ac:dyDescent="0.25">
      <c r="A83" s="38" t="s">
        <v>204</v>
      </c>
      <c r="B83" s="19">
        <v>2181.3700000000008</v>
      </c>
      <c r="C83" s="140">
        <v>3865.9900000000002</v>
      </c>
      <c r="D83" s="247">
        <f t="shared" si="29"/>
        <v>4.0950497125297148E-3</v>
      </c>
      <c r="E83" s="215">
        <f t="shared" si="30"/>
        <v>7.8416280738637899E-3</v>
      </c>
      <c r="F83" s="52">
        <f t="shared" si="26"/>
        <v>0.77227613839009379</v>
      </c>
      <c r="H83" s="19">
        <v>675.28199999999993</v>
      </c>
      <c r="I83" s="140">
        <v>1173.1199999999999</v>
      </c>
      <c r="J83" s="214">
        <f t="shared" si="31"/>
        <v>4.2788800610811988E-3</v>
      </c>
      <c r="K83" s="215">
        <f t="shared" si="32"/>
        <v>7.4784657994220963E-3</v>
      </c>
      <c r="L83" s="52">
        <f t="shared" si="27"/>
        <v>0.73722977955876212</v>
      </c>
      <c r="N83" s="40">
        <f t="shared" si="28"/>
        <v>3.0956784039388072</v>
      </c>
      <c r="O83" s="143">
        <f t="shared" si="28"/>
        <v>3.0344620653441936</v>
      </c>
      <c r="P83" s="52">
        <f t="shared" si="33"/>
        <v>-1.9774773282885134E-2</v>
      </c>
    </row>
    <row r="84" spans="1:16" ht="20.100000000000001" customHeight="1" x14ac:dyDescent="0.25">
      <c r="A84" s="38" t="s">
        <v>210</v>
      </c>
      <c r="B84" s="19">
        <v>2022.45</v>
      </c>
      <c r="C84" s="140">
        <v>2327.08</v>
      </c>
      <c r="D84" s="247">
        <f t="shared" si="29"/>
        <v>3.7967118329791457E-3</v>
      </c>
      <c r="E84" s="215">
        <f t="shared" si="30"/>
        <v>4.7201611639261735E-3</v>
      </c>
      <c r="F84" s="52">
        <f t="shared" si="26"/>
        <v>0.15062424287374218</v>
      </c>
      <c r="H84" s="19">
        <v>699.32899999999995</v>
      </c>
      <c r="I84" s="140">
        <v>831.34599999999978</v>
      </c>
      <c r="J84" s="214">
        <f t="shared" si="31"/>
        <v>4.4312522979079163E-3</v>
      </c>
      <c r="K84" s="215">
        <f t="shared" si="32"/>
        <v>5.2997073006055316E-3</v>
      </c>
      <c r="L84" s="52">
        <f t="shared" si="27"/>
        <v>0.18877667020815644</v>
      </c>
      <c r="N84" s="40">
        <f t="shared" si="28"/>
        <v>3.4578308487230829</v>
      </c>
      <c r="O84" s="143">
        <f t="shared" si="28"/>
        <v>3.5724856902212205</v>
      </c>
      <c r="P84" s="52">
        <f t="shared" si="33"/>
        <v>3.3158024933601857E-2</v>
      </c>
    </row>
    <row r="85" spans="1:16" ht="20.100000000000001" customHeight="1" x14ac:dyDescent="0.25">
      <c r="A85" s="38" t="s">
        <v>187</v>
      </c>
      <c r="B85" s="19">
        <v>2889.54</v>
      </c>
      <c r="C85" s="140">
        <v>2292.73</v>
      </c>
      <c r="D85" s="247">
        <f t="shared" si="29"/>
        <v>5.4244855051381047E-3</v>
      </c>
      <c r="E85" s="215">
        <f t="shared" si="30"/>
        <v>4.6504869215361986E-3</v>
      </c>
      <c r="F85" s="52">
        <f t="shared" si="26"/>
        <v>-0.20654152564075942</v>
      </c>
      <c r="H85" s="19">
        <v>973.5469999999998</v>
      </c>
      <c r="I85" s="140">
        <v>789.02</v>
      </c>
      <c r="J85" s="214">
        <f t="shared" si="31"/>
        <v>6.1688166526361098E-3</v>
      </c>
      <c r="K85" s="215">
        <f t="shared" si="32"/>
        <v>5.0298853357371989E-3</v>
      </c>
      <c r="L85" s="52">
        <f t="shared" si="27"/>
        <v>-0.18954092611861559</v>
      </c>
      <c r="N85" s="40">
        <f t="shared" si="28"/>
        <v>3.3692110162863287</v>
      </c>
      <c r="O85" s="143">
        <f t="shared" si="28"/>
        <v>3.4413995542431945</v>
      </c>
      <c r="P85" s="52">
        <f t="shared" si="33"/>
        <v>2.1425947382908296E-2</v>
      </c>
    </row>
    <row r="86" spans="1:16" ht="20.100000000000001" customHeight="1" x14ac:dyDescent="0.25">
      <c r="A86" s="38" t="s">
        <v>206</v>
      </c>
      <c r="B86" s="19">
        <v>733.7600000000001</v>
      </c>
      <c r="C86" s="140">
        <v>723.19999999999982</v>
      </c>
      <c r="D86" s="247">
        <f t="shared" si="29"/>
        <v>1.3774754750756648E-3</v>
      </c>
      <c r="E86" s="215">
        <f t="shared" si="30"/>
        <v>1.4669115603036457E-3</v>
      </c>
      <c r="F86" s="52">
        <f t="shared" si="26"/>
        <v>-1.4391626689926249E-2</v>
      </c>
      <c r="H86" s="19">
        <v>487.18599999999992</v>
      </c>
      <c r="I86" s="140">
        <v>690.32399999999996</v>
      </c>
      <c r="J86" s="214">
        <f t="shared" si="31"/>
        <v>3.0870221054876404E-3</v>
      </c>
      <c r="K86" s="215">
        <f t="shared" si="32"/>
        <v>4.4007129914418464E-3</v>
      </c>
      <c r="L86" s="52">
        <f t="shared" si="27"/>
        <v>0.41696189956197444</v>
      </c>
      <c r="N86" s="40">
        <f t="shared" si="28"/>
        <v>6.6395824247710404</v>
      </c>
      <c r="O86" s="143">
        <f t="shared" si="28"/>
        <v>9.5454092920354014</v>
      </c>
      <c r="P86" s="52">
        <f t="shared" si="33"/>
        <v>0.43765205119274736</v>
      </c>
    </row>
    <row r="87" spans="1:16" ht="20.100000000000001" customHeight="1" x14ac:dyDescent="0.25">
      <c r="A87" s="38" t="s">
        <v>207</v>
      </c>
      <c r="B87" s="19">
        <v>2391.2800000000007</v>
      </c>
      <c r="C87" s="140">
        <v>3303.9100000000008</v>
      </c>
      <c r="D87" s="247">
        <f t="shared" si="29"/>
        <v>4.4891102731668886E-3</v>
      </c>
      <c r="E87" s="215">
        <f t="shared" si="30"/>
        <v>6.7015262350702716E-3</v>
      </c>
      <c r="F87" s="52">
        <f t="shared" si="26"/>
        <v>0.3816491586096149</v>
      </c>
      <c r="H87" s="19">
        <v>431.03999999999996</v>
      </c>
      <c r="I87" s="140">
        <v>675.40800000000024</v>
      </c>
      <c r="J87" s="214">
        <f t="shared" si="31"/>
        <v>2.7312566624438975E-3</v>
      </c>
      <c r="K87" s="215">
        <f t="shared" si="32"/>
        <v>4.3056257063694096E-3</v>
      </c>
      <c r="L87" s="52">
        <f t="shared" si="27"/>
        <v>0.56692650334075789</v>
      </c>
      <c r="N87" s="40">
        <f t="shared" si="28"/>
        <v>1.8025492623197612</v>
      </c>
      <c r="O87" s="143">
        <f t="shared" si="28"/>
        <v>2.0442687603475882</v>
      </c>
      <c r="P87" s="52">
        <f t="shared" si="33"/>
        <v>0.13409869182534853</v>
      </c>
    </row>
    <row r="88" spans="1:16" ht="20.100000000000001" customHeight="1" x14ac:dyDescent="0.25">
      <c r="A88" s="38" t="s">
        <v>203</v>
      </c>
      <c r="B88" s="19">
        <v>3121.6400000000008</v>
      </c>
      <c r="C88" s="140">
        <v>2729.0399999999995</v>
      </c>
      <c r="D88" s="247">
        <f t="shared" si="29"/>
        <v>5.8602029846478391E-3</v>
      </c>
      <c r="E88" s="215">
        <f t="shared" si="30"/>
        <v>5.5354816434334368E-3</v>
      </c>
      <c r="F88" s="52">
        <f t="shared" ref="F88:F94" si="34">(C88-B88)/B88</f>
        <v>-0.12576722492023462</v>
      </c>
      <c r="H88" s="19">
        <v>664.92900000000009</v>
      </c>
      <c r="I88" s="140">
        <v>624.40499999999997</v>
      </c>
      <c r="J88" s="214">
        <f t="shared" si="31"/>
        <v>4.2132789562503679E-3</v>
      </c>
      <c r="K88" s="215">
        <f t="shared" si="32"/>
        <v>3.9804891549783091E-3</v>
      </c>
      <c r="L88" s="52">
        <f t="shared" ref="L88:L95" si="35">(I88-H88)/H88</f>
        <v>-6.0944852758715758E-2</v>
      </c>
      <c r="N88" s="40">
        <f t="shared" si="28"/>
        <v>2.130063043784677</v>
      </c>
      <c r="O88" s="143">
        <f t="shared" si="28"/>
        <v>2.2880023744613491</v>
      </c>
      <c r="P88" s="52">
        <f t="shared" si="33"/>
        <v>7.4147725879534013E-2</v>
      </c>
    </row>
    <row r="89" spans="1:16" ht="20.100000000000001" customHeight="1" x14ac:dyDescent="0.25">
      <c r="A89" s="38" t="s">
        <v>211</v>
      </c>
      <c r="B89" s="19">
        <v>4778.369999999999</v>
      </c>
      <c r="C89" s="140">
        <v>2935.29</v>
      </c>
      <c r="D89" s="247">
        <f t="shared" si="29"/>
        <v>8.9703547288449929E-3</v>
      </c>
      <c r="E89" s="215">
        <f t="shared" si="30"/>
        <v>5.9538313521068711E-3</v>
      </c>
      <c r="F89" s="52">
        <f t="shared" si="34"/>
        <v>-0.38571311974585465</v>
      </c>
      <c r="H89" s="19">
        <v>983.64200000000017</v>
      </c>
      <c r="I89" s="140">
        <v>603.55399999999997</v>
      </c>
      <c r="J89" s="214">
        <f t="shared" si="31"/>
        <v>6.2327829574045125E-3</v>
      </c>
      <c r="K89" s="215">
        <f t="shared" si="32"/>
        <v>3.8475671262142015E-3</v>
      </c>
      <c r="L89" s="52">
        <f t="shared" si="35"/>
        <v>-0.38640887640015387</v>
      </c>
      <c r="N89" s="40">
        <f t="shared" si="28"/>
        <v>2.0585304193689486</v>
      </c>
      <c r="O89" s="143">
        <f t="shared" si="28"/>
        <v>2.0561988764312895</v>
      </c>
      <c r="P89" s="52">
        <f t="shared" si="33"/>
        <v>-1.1326249618278078E-3</v>
      </c>
    </row>
    <row r="90" spans="1:16" ht="20.100000000000001" customHeight="1" x14ac:dyDescent="0.25">
      <c r="A90" s="38" t="s">
        <v>209</v>
      </c>
      <c r="B90" s="19">
        <v>1242.0200000000002</v>
      </c>
      <c r="C90" s="140">
        <v>1726.0200000000007</v>
      </c>
      <c r="D90" s="247">
        <f t="shared" si="29"/>
        <v>2.3316235411489821E-3</v>
      </c>
      <c r="E90" s="215">
        <f t="shared" si="30"/>
        <v>3.5009937656461563E-3</v>
      </c>
      <c r="F90" s="52">
        <f t="shared" si="34"/>
        <v>0.38968776670262989</v>
      </c>
      <c r="H90" s="19">
        <v>396.149</v>
      </c>
      <c r="I90" s="140">
        <v>586.14699999999993</v>
      </c>
      <c r="J90" s="214">
        <f t="shared" si="31"/>
        <v>2.510172131520248E-3</v>
      </c>
      <c r="K90" s="215">
        <f t="shared" si="32"/>
        <v>3.7366000860388224E-3</v>
      </c>
      <c r="L90" s="52">
        <f t="shared" si="35"/>
        <v>0.47961246904573768</v>
      </c>
      <c r="N90" s="40">
        <f t="shared" si="28"/>
        <v>3.1895541134603302</v>
      </c>
      <c r="O90" s="143">
        <f t="shared" si="28"/>
        <v>3.3959455857985406</v>
      </c>
      <c r="P90" s="52">
        <f t="shared" si="33"/>
        <v>6.4708565835961726E-2</v>
      </c>
    </row>
    <row r="91" spans="1:16" ht="20.100000000000001" customHeight="1" x14ac:dyDescent="0.25">
      <c r="A91" s="38" t="s">
        <v>186</v>
      </c>
      <c r="B91" s="19">
        <v>1845.6399999999996</v>
      </c>
      <c r="C91" s="140">
        <v>2196.9399999999991</v>
      </c>
      <c r="D91" s="247">
        <f t="shared" si="29"/>
        <v>3.4647893532199206E-3</v>
      </c>
      <c r="E91" s="215">
        <f t="shared" si="30"/>
        <v>4.4561901041115749E-3</v>
      </c>
      <c r="F91" s="52">
        <f t="shared" si="34"/>
        <v>0.19034047809973753</v>
      </c>
      <c r="H91" s="19">
        <v>488.97700000000009</v>
      </c>
      <c r="I91" s="140">
        <v>565.43599999999992</v>
      </c>
      <c r="J91" s="214">
        <f t="shared" si="31"/>
        <v>3.0983706594094051E-3</v>
      </c>
      <c r="K91" s="215">
        <f t="shared" si="32"/>
        <v>3.6045705364856385E-3</v>
      </c>
      <c r="L91" s="52">
        <f t="shared" si="35"/>
        <v>0.15636522781235071</v>
      </c>
      <c r="N91" s="40">
        <f t="shared" si="28"/>
        <v>2.6493628226523058</v>
      </c>
      <c r="O91" s="143">
        <f t="shared" si="28"/>
        <v>2.5737434795670349</v>
      </c>
      <c r="P91" s="52">
        <f t="shared" ref="P91:P93" si="36">(O91-N91)/N91</f>
        <v>-2.8542464036529214E-2</v>
      </c>
    </row>
    <row r="92" spans="1:16" ht="20.100000000000001" customHeight="1" x14ac:dyDescent="0.25">
      <c r="A92" s="38" t="s">
        <v>217</v>
      </c>
      <c r="B92" s="19">
        <v>880.82999999999981</v>
      </c>
      <c r="C92" s="140">
        <v>1409.57</v>
      </c>
      <c r="D92" s="247">
        <f t="shared" si="29"/>
        <v>1.6535675462152439E-3</v>
      </c>
      <c r="E92" s="215">
        <f t="shared" si="30"/>
        <v>2.859118539902116E-3</v>
      </c>
      <c r="F92" s="52">
        <f t="shared" si="34"/>
        <v>0.60027474086940757</v>
      </c>
      <c r="H92" s="19">
        <v>252.97599999999997</v>
      </c>
      <c r="I92" s="140">
        <v>456.94000000000011</v>
      </c>
      <c r="J92" s="214">
        <f t="shared" si="31"/>
        <v>1.602965816254657E-3</v>
      </c>
      <c r="K92" s="215">
        <f t="shared" si="32"/>
        <v>2.9129246474256117E-3</v>
      </c>
      <c r="L92" s="52">
        <f t="shared" si="35"/>
        <v>0.80625830118272157</v>
      </c>
      <c r="N92" s="40">
        <f t="shared" si="28"/>
        <v>2.8720184371558641</v>
      </c>
      <c r="O92" s="143">
        <f t="shared" si="28"/>
        <v>3.2416978227402691</v>
      </c>
      <c r="P92" s="52">
        <f t="shared" si="36"/>
        <v>0.1287176227010908</v>
      </c>
    </row>
    <row r="93" spans="1:16" ht="20.100000000000001" customHeight="1" x14ac:dyDescent="0.25">
      <c r="A93" s="38" t="s">
        <v>218</v>
      </c>
      <c r="B93" s="19">
        <v>867.4399999999996</v>
      </c>
      <c r="C93" s="140">
        <v>1100.3799999999994</v>
      </c>
      <c r="D93" s="247">
        <f t="shared" si="29"/>
        <v>1.6284307213525321E-3</v>
      </c>
      <c r="E93" s="215">
        <f t="shared" si="30"/>
        <v>2.2319692239033814E-3</v>
      </c>
      <c r="F93" s="52">
        <f t="shared" si="34"/>
        <v>0.26853730517384478</v>
      </c>
      <c r="H93" s="19">
        <v>297.66899999999998</v>
      </c>
      <c r="I93" s="140">
        <v>384.93499999999989</v>
      </c>
      <c r="J93" s="214">
        <f t="shared" si="31"/>
        <v>1.8861600766820075E-3</v>
      </c>
      <c r="K93" s="215">
        <f t="shared" si="32"/>
        <v>2.4539034646929078E-3</v>
      </c>
      <c r="L93" s="52">
        <f t="shared" si="35"/>
        <v>0.29316455526104468</v>
      </c>
      <c r="N93" s="40">
        <f t="shared" si="28"/>
        <v>3.4315802822097217</v>
      </c>
      <c r="O93" s="143">
        <f t="shared" si="28"/>
        <v>3.4982006216034467</v>
      </c>
      <c r="P93" s="52">
        <f t="shared" si="36"/>
        <v>1.9413895032298567E-2</v>
      </c>
    </row>
    <row r="94" spans="1:16" ht="20.100000000000001" customHeight="1" x14ac:dyDescent="0.25">
      <c r="A94" s="38" t="s">
        <v>205</v>
      </c>
      <c r="B94" s="19">
        <v>264.06000000000006</v>
      </c>
      <c r="C94" s="140">
        <v>757.43000000000006</v>
      </c>
      <c r="D94" s="247">
        <f t="shared" si="29"/>
        <v>4.9571545730004373E-4</v>
      </c>
      <c r="E94" s="215">
        <f t="shared" si="30"/>
        <v>1.5363423992267571E-3</v>
      </c>
      <c r="F94" s="52">
        <f t="shared" si="34"/>
        <v>1.8684011209573579</v>
      </c>
      <c r="H94" s="19">
        <v>104.46</v>
      </c>
      <c r="I94" s="140">
        <v>373.03699999999992</v>
      </c>
      <c r="J94" s="214">
        <f t="shared" si="31"/>
        <v>6.6190393225429084E-4</v>
      </c>
      <c r="K94" s="215">
        <f t="shared" si="32"/>
        <v>2.3780554814673864E-3</v>
      </c>
      <c r="L94" s="52">
        <f t="shared" si="35"/>
        <v>2.5710989852575143</v>
      </c>
      <c r="N94" s="40">
        <f t="shared" ref="N94" si="37">(H94/B94)*10</f>
        <v>3.9559191092933417</v>
      </c>
      <c r="O94" s="143">
        <f t="shared" ref="O94" si="38">(I94/C94)*10</f>
        <v>4.9250359769219578</v>
      </c>
      <c r="P94" s="52">
        <f t="shared" ref="P94" si="39">(O94-N94)/N94</f>
        <v>0.2449789393701057</v>
      </c>
    </row>
    <row r="95" spans="1:16" ht="20.100000000000001" customHeight="1" thickBot="1" x14ac:dyDescent="0.3">
      <c r="A95" s="8" t="s">
        <v>17</v>
      </c>
      <c r="B95" s="19">
        <f>B96-SUM(B68:B94)</f>
        <v>11521.910000000149</v>
      </c>
      <c r="C95" s="140">
        <f>C96-SUM(C68:C94)</f>
        <v>12253.449999999662</v>
      </c>
      <c r="D95" s="247">
        <f t="shared" si="29"/>
        <v>2.1629890496932588E-2</v>
      </c>
      <c r="E95" s="215">
        <f t="shared" si="30"/>
        <v>2.4854435092093775E-2</v>
      </c>
      <c r="F95" s="52">
        <f>(C95-B95)/B95</f>
        <v>6.3491209356738937E-2</v>
      </c>
      <c r="H95" s="19">
        <f>H96-SUM(H68:H94)</f>
        <v>3399.1870000000054</v>
      </c>
      <c r="I95" s="140">
        <f>I96-SUM(I68:I94)</f>
        <v>3790.2729999999574</v>
      </c>
      <c r="J95" s="214">
        <f t="shared" si="31"/>
        <v>2.15387252706076E-2</v>
      </c>
      <c r="K95" s="215">
        <f t="shared" si="32"/>
        <v>2.4162427544473432E-2</v>
      </c>
      <c r="L95" s="52">
        <f t="shared" si="35"/>
        <v>0.11505280527371733</v>
      </c>
      <c r="N95" s="40">
        <f t="shared" si="28"/>
        <v>2.9501940216508911</v>
      </c>
      <c r="O95" s="143">
        <f t="shared" si="28"/>
        <v>3.0932292538020412</v>
      </c>
      <c r="P95" s="52">
        <f>(O95-N95)/N95</f>
        <v>4.8483330622136306E-2</v>
      </c>
    </row>
    <row r="96" spans="1:16" ht="26.25" customHeight="1" thickBot="1" x14ac:dyDescent="0.3">
      <c r="A96" s="12" t="s">
        <v>18</v>
      </c>
      <c r="B96" s="17">
        <v>532684.62000000011</v>
      </c>
      <c r="C96" s="145">
        <v>493008.58999999962</v>
      </c>
      <c r="D96" s="243">
        <f>SUM(D68:D95)</f>
        <v>1.0000000000000002</v>
      </c>
      <c r="E96" s="244">
        <f>SUM(E68:E95)</f>
        <v>1</v>
      </c>
      <c r="F96" s="57">
        <f>(C96-B96)/B96</f>
        <v>-7.4483152901993838E-2</v>
      </c>
      <c r="G96" s="1"/>
      <c r="H96" s="17">
        <v>157817.46400000001</v>
      </c>
      <c r="I96" s="145">
        <v>156866.39899999992</v>
      </c>
      <c r="J96" s="255">
        <f t="shared" si="31"/>
        <v>1</v>
      </c>
      <c r="K96" s="244">
        <f t="shared" si="32"/>
        <v>1</v>
      </c>
      <c r="L96" s="57">
        <f>(I96-H96)/H96</f>
        <v>-6.0263609355685095E-3</v>
      </c>
      <c r="M96" s="1"/>
      <c r="N96" s="37">
        <f t="shared" si="28"/>
        <v>2.9626810700860857</v>
      </c>
      <c r="O96" s="150">
        <f t="shared" si="28"/>
        <v>3.1818187792630557</v>
      </c>
      <c r="P96" s="57">
        <f>(O96-N96)/N96</f>
        <v>7.3966013888427939E-2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topLeftCell="A2" workbookViewId="0">
      <selection activeCell="L18" sqref="L18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142</v>
      </c>
      <c r="B1" s="4"/>
    </row>
    <row r="3" spans="1:19" ht="15.75" thickBot="1" x14ac:dyDescent="0.3"/>
    <row r="4" spans="1:19" x14ac:dyDescent="0.25">
      <c r="A4" s="332" t="s">
        <v>16</v>
      </c>
      <c r="B4" s="346"/>
      <c r="C4" s="346"/>
      <c r="D4" s="346"/>
      <c r="E4" s="349" t="s">
        <v>1</v>
      </c>
      <c r="F4" s="350"/>
      <c r="G4" s="345" t="s">
        <v>104</v>
      </c>
      <c r="H4" s="345"/>
      <c r="I4" s="130" t="s">
        <v>0</v>
      </c>
      <c r="K4" s="351" t="s">
        <v>19</v>
      </c>
      <c r="L4" s="345"/>
      <c r="M4" s="343" t="s">
        <v>104</v>
      </c>
      <c r="N4" s="344"/>
      <c r="O4" s="130" t="s">
        <v>0</v>
      </c>
      <c r="Q4" s="357" t="s">
        <v>22</v>
      </c>
      <c r="R4" s="345"/>
      <c r="S4" s="130" t="s">
        <v>0</v>
      </c>
    </row>
    <row r="5" spans="1:19" x14ac:dyDescent="0.25">
      <c r="A5" s="347"/>
      <c r="B5" s="348"/>
      <c r="C5" s="348"/>
      <c r="D5" s="348"/>
      <c r="E5" s="352" t="s">
        <v>162</v>
      </c>
      <c r="F5" s="353"/>
      <c r="G5" s="354" t="str">
        <f>E5</f>
        <v>jan-jul</v>
      </c>
      <c r="H5" s="354"/>
      <c r="I5" s="131" t="s">
        <v>138</v>
      </c>
      <c r="K5" s="355" t="str">
        <f>E5</f>
        <v>jan-jul</v>
      </c>
      <c r="L5" s="354"/>
      <c r="M5" s="356" t="str">
        <f>E5</f>
        <v>jan-jul</v>
      </c>
      <c r="N5" s="342"/>
      <c r="O5" s="131" t="str">
        <f>I5</f>
        <v>2022/2021</v>
      </c>
      <c r="Q5" s="355" t="str">
        <f>E5</f>
        <v>jan-jul</v>
      </c>
      <c r="R5" s="353"/>
      <c r="S5" s="131" t="str">
        <f>O5</f>
        <v>2022/2021</v>
      </c>
    </row>
    <row r="6" spans="1:19" ht="19.5" customHeight="1" thickBot="1" x14ac:dyDescent="0.3">
      <c r="A6" s="333"/>
      <c r="B6" s="358"/>
      <c r="C6" s="358"/>
      <c r="D6" s="358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199530.52999999994</v>
      </c>
      <c r="F7" s="145">
        <v>192759.24999999988</v>
      </c>
      <c r="G7" s="243">
        <f>E7/E15</f>
        <v>0.44507156101771456</v>
      </c>
      <c r="H7" s="244">
        <f>F7/F15</f>
        <v>0.44631995309871292</v>
      </c>
      <c r="I7" s="164">
        <f t="shared" ref="I7:I18" si="0">(F7-E7)/E7</f>
        <v>-3.3936059809995291E-2</v>
      </c>
      <c r="J7" s="1"/>
      <c r="K7" s="17">
        <v>51271.052999999964</v>
      </c>
      <c r="L7" s="145">
        <v>50753.601000000017</v>
      </c>
      <c r="M7" s="243">
        <f>K7/K15</f>
        <v>0.37030660374275282</v>
      </c>
      <c r="N7" s="244">
        <f>L7/L15</f>
        <v>0.36037840669229548</v>
      </c>
      <c r="O7" s="164">
        <f t="shared" ref="O7:O18" si="1">(L7-K7)/K7</f>
        <v>-1.0092478498538872E-2</v>
      </c>
      <c r="P7" s="1"/>
      <c r="Q7" s="187">
        <f t="shared" ref="Q7:Q18" si="2">(K7/E7)*10</f>
        <v>2.5695843638564977</v>
      </c>
      <c r="R7" s="188">
        <f t="shared" ref="R7:R18" si="3">(L7/F7)*10</f>
        <v>2.6330046936787754</v>
      </c>
      <c r="S7" s="55">
        <f>(R7-Q7)/Q7</f>
        <v>2.4681162725902837E-2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190014.91999999993</v>
      </c>
      <c r="F8" s="181">
        <v>173442.60999999987</v>
      </c>
      <c r="G8" s="245">
        <f>E8/E7</f>
        <v>0.95231000488997841</v>
      </c>
      <c r="H8" s="246">
        <f>F8/F7</f>
        <v>0.89978877797044743</v>
      </c>
      <c r="I8" s="206">
        <f t="shared" si="0"/>
        <v>-8.7215835472288505E-2</v>
      </c>
      <c r="K8" s="180">
        <v>50205.208999999966</v>
      </c>
      <c r="L8" s="181">
        <v>48206.856000000014</v>
      </c>
      <c r="M8" s="250">
        <f>K8/K7</f>
        <v>0.97921158358109017</v>
      </c>
      <c r="N8" s="246">
        <f>L8/L7</f>
        <v>0.94982139296874712</v>
      </c>
      <c r="O8" s="207">
        <f t="shared" si="1"/>
        <v>-3.9803698456866363E-2</v>
      </c>
      <c r="Q8" s="189">
        <f t="shared" si="2"/>
        <v>2.64217194102442</v>
      </c>
      <c r="R8" s="190">
        <f t="shared" si="3"/>
        <v>2.7794125099939428</v>
      </c>
      <c r="S8" s="182">
        <f t="shared" ref="S8:S18" si="4">(R8-Q8)/Q8</f>
        <v>5.1942330791807628E-2</v>
      </c>
    </row>
    <row r="9" spans="1:19" ht="24" customHeight="1" x14ac:dyDescent="0.25">
      <c r="A9" s="8"/>
      <c r="B9" t="s">
        <v>37</v>
      </c>
      <c r="E9" s="19">
        <v>9508.9399999999987</v>
      </c>
      <c r="F9" s="140">
        <v>19312.629999999997</v>
      </c>
      <c r="G9" s="247">
        <f>E9/E7</f>
        <v>4.7656566641706415E-2</v>
      </c>
      <c r="H9" s="215">
        <f>F9/F7</f>
        <v>0.10019041887743395</v>
      </c>
      <c r="I9" s="182">
        <f t="shared" si="0"/>
        <v>1.0309971458438059</v>
      </c>
      <c r="K9" s="19">
        <v>1060.5170000000001</v>
      </c>
      <c r="L9" s="140">
        <v>2539.3960000000002</v>
      </c>
      <c r="M9" s="247">
        <f>K9/K7</f>
        <v>2.0684517636101619E-2</v>
      </c>
      <c r="N9" s="215">
        <f>L9/L7</f>
        <v>5.0033809423689943E-2</v>
      </c>
      <c r="O9" s="182">
        <f t="shared" si="1"/>
        <v>1.3944887257818592</v>
      </c>
      <c r="Q9" s="189">
        <f t="shared" si="2"/>
        <v>1.1152841431326732</v>
      </c>
      <c r="R9" s="190">
        <f t="shared" si="3"/>
        <v>1.3148887541468979</v>
      </c>
      <c r="S9" s="182">
        <f t="shared" si="4"/>
        <v>0.1789719796908113</v>
      </c>
    </row>
    <row r="10" spans="1:19" ht="24" customHeight="1" thickBot="1" x14ac:dyDescent="0.3">
      <c r="A10" s="8"/>
      <c r="B10" t="s">
        <v>36</v>
      </c>
      <c r="E10" s="19">
        <v>6.67</v>
      </c>
      <c r="F10" s="140">
        <v>4.01</v>
      </c>
      <c r="G10" s="247">
        <f>E10/E7</f>
        <v>3.3428468315099461E-5</v>
      </c>
      <c r="H10" s="215">
        <f>F10/F7</f>
        <v>2.0803152118510538E-5</v>
      </c>
      <c r="I10" s="186">
        <f t="shared" si="0"/>
        <v>-0.39880059970014997</v>
      </c>
      <c r="K10" s="19">
        <v>5.327</v>
      </c>
      <c r="L10" s="140">
        <v>7.3490000000000002</v>
      </c>
      <c r="M10" s="247">
        <f>K10/K7</f>
        <v>1.0389878280830323E-4</v>
      </c>
      <c r="N10" s="215">
        <f>L10/L7</f>
        <v>1.4479760756286038E-4</v>
      </c>
      <c r="O10" s="209">
        <f t="shared" si="1"/>
        <v>0.3795757461986109</v>
      </c>
      <c r="Q10" s="189">
        <f t="shared" si="2"/>
        <v>7.986506746626687</v>
      </c>
      <c r="R10" s="190">
        <f t="shared" si="3"/>
        <v>18.326683291770575</v>
      </c>
      <c r="S10" s="182">
        <f t="shared" si="4"/>
        <v>1.2947057923054199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248780.59000000003</v>
      </c>
      <c r="F11" s="145">
        <v>239126.54999999967</v>
      </c>
      <c r="G11" s="243">
        <f>E11/E15</f>
        <v>0.55492843898228539</v>
      </c>
      <c r="H11" s="244">
        <f>F11/F15</f>
        <v>0.55368004690128714</v>
      </c>
      <c r="I11" s="164">
        <f t="shared" si="0"/>
        <v>-3.8805438961296602E-2</v>
      </c>
      <c r="J11" s="1"/>
      <c r="K11" s="17">
        <v>87184.627999999953</v>
      </c>
      <c r="L11" s="145">
        <v>90080.589000000007</v>
      </c>
      <c r="M11" s="243">
        <f>K11/K15</f>
        <v>0.62969339625724707</v>
      </c>
      <c r="N11" s="244">
        <f>L11/L15</f>
        <v>0.63962159330770463</v>
      </c>
      <c r="O11" s="164">
        <f t="shared" si="1"/>
        <v>3.3216417462950641E-2</v>
      </c>
      <c r="Q11" s="191">
        <f t="shared" si="2"/>
        <v>3.504478705513157</v>
      </c>
      <c r="R11" s="192">
        <f t="shared" si="3"/>
        <v>3.7670676468171402</v>
      </c>
      <c r="S11" s="57">
        <f t="shared" si="4"/>
        <v>7.4929529716041637E-2</v>
      </c>
    </row>
    <row r="12" spans="1:19" s="3" customFormat="1" ht="24" customHeight="1" x14ac:dyDescent="0.25">
      <c r="A12" s="46"/>
      <c r="B12" s="3" t="s">
        <v>33</v>
      </c>
      <c r="E12" s="31">
        <v>243300.56000000003</v>
      </c>
      <c r="F12" s="141">
        <v>234027.22999999966</v>
      </c>
      <c r="G12" s="247">
        <f>E12/E11</f>
        <v>0.97797243747994966</v>
      </c>
      <c r="H12" s="215">
        <f>F12/F11</f>
        <v>0.97867522447841937</v>
      </c>
      <c r="I12" s="206">
        <f t="shared" si="0"/>
        <v>-3.8114708819413999E-2</v>
      </c>
      <c r="K12" s="31">
        <v>85984.976999999955</v>
      </c>
      <c r="L12" s="141">
        <v>88899.587</v>
      </c>
      <c r="M12" s="247">
        <f>K12/K11</f>
        <v>0.98624010874944612</v>
      </c>
      <c r="N12" s="215">
        <f>L12/L11</f>
        <v>0.98688949513862523</v>
      </c>
      <c r="O12" s="206">
        <f t="shared" si="1"/>
        <v>3.3896735240157662E-2</v>
      </c>
      <c r="Q12" s="189">
        <f t="shared" si="2"/>
        <v>3.5341051824952618</v>
      </c>
      <c r="R12" s="190">
        <f t="shared" si="3"/>
        <v>3.7986856059442369</v>
      </c>
      <c r="S12" s="182">
        <f t="shared" si="4"/>
        <v>7.486489784159947E-2</v>
      </c>
    </row>
    <row r="13" spans="1:19" ht="24" customHeight="1" x14ac:dyDescent="0.25">
      <c r="A13" s="8"/>
      <c r="B13" s="3" t="s">
        <v>37</v>
      </c>
      <c r="D13" s="3"/>
      <c r="E13" s="19">
        <v>5471.44</v>
      </c>
      <c r="F13" s="140">
        <v>5082.2000000000016</v>
      </c>
      <c r="G13" s="247">
        <f>E13/E11</f>
        <v>2.1993034102861478E-2</v>
      </c>
      <c r="H13" s="215">
        <f>F13/F11</f>
        <v>2.1253181631232538E-2</v>
      </c>
      <c r="I13" s="182">
        <f t="shared" si="0"/>
        <v>-7.1140321377918425E-2</v>
      </c>
      <c r="K13" s="19">
        <v>1197.2579999999996</v>
      </c>
      <c r="L13" s="140">
        <v>1169.172</v>
      </c>
      <c r="M13" s="247">
        <f>K13/K11</f>
        <v>1.373244375143747E-2</v>
      </c>
      <c r="N13" s="215">
        <f>L13/L11</f>
        <v>1.2979178011369353E-2</v>
      </c>
      <c r="O13" s="182">
        <f t="shared" si="1"/>
        <v>-2.3458602907643605E-2</v>
      </c>
      <c r="Q13" s="189">
        <f t="shared" si="2"/>
        <v>2.1881954293568047</v>
      </c>
      <c r="R13" s="190">
        <f t="shared" si="3"/>
        <v>2.3005233953799529</v>
      </c>
      <c r="S13" s="182">
        <f t="shared" si="4"/>
        <v>5.1333607828696427E-2</v>
      </c>
    </row>
    <row r="14" spans="1:19" ht="24" customHeight="1" thickBot="1" x14ac:dyDescent="0.3">
      <c r="A14" s="8"/>
      <c r="B14" t="s">
        <v>36</v>
      </c>
      <c r="E14" s="19">
        <v>8.59</v>
      </c>
      <c r="F14" s="140">
        <v>17.12</v>
      </c>
      <c r="G14" s="247">
        <f>E14/E11</f>
        <v>3.4528417188816857E-5</v>
      </c>
      <c r="H14" s="215">
        <f>F14/F11</f>
        <v>7.1593890348018758E-5</v>
      </c>
      <c r="I14" s="186">
        <f t="shared" si="0"/>
        <v>0.9930151338766009</v>
      </c>
      <c r="K14" s="19">
        <v>2.3930000000000002</v>
      </c>
      <c r="L14" s="140">
        <v>11.830000000000002</v>
      </c>
      <c r="M14" s="247">
        <f>K14/K11</f>
        <v>2.7447499116472707E-5</v>
      </c>
      <c r="N14" s="215">
        <f>L14/L11</f>
        <v>1.3132685000538796E-4</v>
      </c>
      <c r="O14" s="209">
        <f t="shared" si="1"/>
        <v>3.9435854575846219</v>
      </c>
      <c r="Q14" s="189">
        <f t="shared" si="2"/>
        <v>2.785797438882422</v>
      </c>
      <c r="R14" s="190">
        <f t="shared" si="3"/>
        <v>6.9100467289719631</v>
      </c>
      <c r="S14" s="182">
        <f t="shared" si="4"/>
        <v>1.4804555537763955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448311.12</v>
      </c>
      <c r="F15" s="145">
        <v>431885.79999999952</v>
      </c>
      <c r="G15" s="243">
        <f>G7+G11</f>
        <v>1</v>
      </c>
      <c r="H15" s="244">
        <f>H7+H11</f>
        <v>1</v>
      </c>
      <c r="I15" s="164">
        <f t="shared" si="0"/>
        <v>-3.6638216781239942E-2</v>
      </c>
      <c r="J15" s="1"/>
      <c r="K15" s="17">
        <v>138455.68099999992</v>
      </c>
      <c r="L15" s="145">
        <v>140834.19</v>
      </c>
      <c r="M15" s="243">
        <f>M7+M11</f>
        <v>0.99999999999999989</v>
      </c>
      <c r="N15" s="244">
        <f>N7+N11</f>
        <v>1</v>
      </c>
      <c r="O15" s="164">
        <f t="shared" si="1"/>
        <v>1.7178847287603025E-2</v>
      </c>
      <c r="Q15" s="191">
        <f t="shared" si="2"/>
        <v>3.0883838214853987</v>
      </c>
      <c r="R15" s="192">
        <f t="shared" si="3"/>
        <v>3.2609127227614376</v>
      </c>
      <c r="S15" s="57">
        <f t="shared" si="4"/>
        <v>5.5863814619084129E-2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433315.48</v>
      </c>
      <c r="F16" s="181">
        <f t="shared" ref="F16:F17" si="5">F8+F12</f>
        <v>407469.8399999995</v>
      </c>
      <c r="G16" s="245">
        <f>E16/E15</f>
        <v>0.96655081854761926</v>
      </c>
      <c r="H16" s="246">
        <f>F16/F15</f>
        <v>0.9434666293728573</v>
      </c>
      <c r="I16" s="207">
        <f t="shared" si="0"/>
        <v>-5.9646242040557795E-2</v>
      </c>
      <c r="J16" s="3"/>
      <c r="K16" s="180">
        <f t="shared" ref="K16:L18" si="6">K8+K12</f>
        <v>136190.18599999993</v>
      </c>
      <c r="L16" s="181">
        <f t="shared" si="6"/>
        <v>137106.44300000003</v>
      </c>
      <c r="M16" s="250">
        <f>K16/K15</f>
        <v>0.9836373994650317</v>
      </c>
      <c r="N16" s="246">
        <f>L16/L15</f>
        <v>0.97353095153953761</v>
      </c>
      <c r="O16" s="207">
        <f t="shared" si="1"/>
        <v>6.7277755241490021E-3</v>
      </c>
      <c r="P16" s="3"/>
      <c r="Q16" s="189">
        <f t="shared" si="2"/>
        <v>3.142979936927246</v>
      </c>
      <c r="R16" s="190">
        <f t="shared" si="3"/>
        <v>3.3648243266299218</v>
      </c>
      <c r="S16" s="182">
        <f t="shared" si="4"/>
        <v>7.0584093489175562E-2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14980.379999999997</v>
      </c>
      <c r="F17" s="140">
        <f t="shared" si="5"/>
        <v>24394.829999999998</v>
      </c>
      <c r="G17" s="248">
        <f>E17/E15</f>
        <v>3.34151425911541E-2</v>
      </c>
      <c r="H17" s="215">
        <f>F17/F15</f>
        <v>5.648444565669912E-2</v>
      </c>
      <c r="I17" s="182">
        <f t="shared" si="0"/>
        <v>0.62845201523592875</v>
      </c>
      <c r="K17" s="19">
        <f t="shared" si="6"/>
        <v>2257.7749999999996</v>
      </c>
      <c r="L17" s="140">
        <f t="shared" si="6"/>
        <v>3708.5680000000002</v>
      </c>
      <c r="M17" s="247">
        <f>K17/K15</f>
        <v>1.6306842620636135E-2</v>
      </c>
      <c r="N17" s="215">
        <f>L17/L15</f>
        <v>2.6332867040311733E-2</v>
      </c>
      <c r="O17" s="182">
        <f t="shared" si="1"/>
        <v>0.64257643033517553</v>
      </c>
      <c r="Q17" s="189">
        <f t="shared" si="2"/>
        <v>1.5071546916700376</v>
      </c>
      <c r="R17" s="190">
        <f t="shared" si="3"/>
        <v>1.5202270317112276</v>
      </c>
      <c r="S17" s="182">
        <f t="shared" si="4"/>
        <v>8.6735224416180923E-3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15.26</v>
      </c>
      <c r="F18" s="142">
        <f>F10+F14</f>
        <v>21.130000000000003</v>
      </c>
      <c r="G18" s="249">
        <f>E18/E15</f>
        <v>3.4038861226551773E-5</v>
      </c>
      <c r="H18" s="221">
        <f>F18/F15</f>
        <v>4.8924970443575652E-5</v>
      </c>
      <c r="I18" s="208">
        <f t="shared" si="0"/>
        <v>0.38466579292267383</v>
      </c>
      <c r="K18" s="21">
        <f t="shared" si="6"/>
        <v>7.7200000000000006</v>
      </c>
      <c r="L18" s="142">
        <f t="shared" si="6"/>
        <v>19.179000000000002</v>
      </c>
      <c r="M18" s="249">
        <f>K18/K15</f>
        <v>5.5757914332168173E-5</v>
      </c>
      <c r="N18" s="221">
        <f>L18/L15</f>
        <v>1.361814201508881E-4</v>
      </c>
      <c r="O18" s="208">
        <f t="shared" si="1"/>
        <v>1.4843264248704664</v>
      </c>
      <c r="Q18" s="193">
        <f t="shared" si="2"/>
        <v>5.058977719528178</v>
      </c>
      <c r="R18" s="194">
        <f t="shared" si="3"/>
        <v>9.0766682442025566</v>
      </c>
      <c r="S18" s="186">
        <f t="shared" si="4"/>
        <v>0.79417043272708576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151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5"/>
      <c r="D4" s="349" t="s">
        <v>104</v>
      </c>
      <c r="E4" s="345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5"/>
      <c r="P4" s="130" t="s">
        <v>0</v>
      </c>
    </row>
    <row r="5" spans="1:16" x14ac:dyDescent="0.25">
      <c r="A5" s="362"/>
      <c r="B5" s="352" t="s">
        <v>162</v>
      </c>
      <c r="C5" s="354"/>
      <c r="D5" s="352" t="str">
        <f>B5</f>
        <v>jan-jul</v>
      </c>
      <c r="E5" s="354"/>
      <c r="F5" s="131" t="s">
        <v>138</v>
      </c>
      <c r="H5" s="355" t="str">
        <f>B5</f>
        <v>jan-jul</v>
      </c>
      <c r="I5" s="354"/>
      <c r="J5" s="352" t="str">
        <f>B5</f>
        <v>jan-jul</v>
      </c>
      <c r="K5" s="353"/>
      <c r="L5" s="131" t="str">
        <f>F5</f>
        <v>2022/2021</v>
      </c>
      <c r="N5" s="355" t="str">
        <f>B5</f>
        <v>jan-jul</v>
      </c>
      <c r="O5" s="353"/>
      <c r="P5" s="131" t="str">
        <f>L5</f>
        <v>2022/2021</v>
      </c>
    </row>
    <row r="6" spans="1:16" ht="19.5" customHeight="1" thickBot="1" x14ac:dyDescent="0.3">
      <c r="A6" s="363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165</v>
      </c>
      <c r="B7" s="39">
        <v>68944.530000000013</v>
      </c>
      <c r="C7" s="147">
        <v>63736.649999999987</v>
      </c>
      <c r="D7" s="247">
        <f>B7/$B$33</f>
        <v>0.15378724043249251</v>
      </c>
      <c r="E7" s="246">
        <f>C7/$C$33</f>
        <v>0.14757755406637585</v>
      </c>
      <c r="F7" s="52">
        <f>(C7-B7)/B7</f>
        <v>-7.553724711735689E-2</v>
      </c>
      <c r="H7" s="39">
        <v>20952.624000000011</v>
      </c>
      <c r="I7" s="147">
        <v>21327.476999999995</v>
      </c>
      <c r="J7" s="247">
        <f>H7/$H$33</f>
        <v>0.15133090855260767</v>
      </c>
      <c r="K7" s="246">
        <f>I7/$I$33</f>
        <v>0.15143678534310451</v>
      </c>
      <c r="L7" s="52">
        <f t="shared" ref="L7:L33" si="0">(I7-H7)/H7</f>
        <v>1.7890503833791149E-2</v>
      </c>
      <c r="N7" s="27">
        <f t="shared" ref="N7:N33" si="1">(H7/B7)*10</f>
        <v>3.0390553101166988</v>
      </c>
      <c r="O7" s="151">
        <f t="shared" ref="O7:O33" si="2">(I7/C7)*10</f>
        <v>3.3461873192268499</v>
      </c>
      <c r="P7" s="61">
        <f>(O7-N7)/N7</f>
        <v>0.10106167139760193</v>
      </c>
    </row>
    <row r="8" spans="1:16" ht="20.100000000000001" customHeight="1" x14ac:dyDescent="0.25">
      <c r="A8" s="8" t="s">
        <v>169</v>
      </c>
      <c r="B8" s="19">
        <v>40407.439999999995</v>
      </c>
      <c r="C8" s="140">
        <v>39286.390000000007</v>
      </c>
      <c r="D8" s="247">
        <f t="shared" ref="D8:D32" si="3">B8/$B$33</f>
        <v>9.0132584710368072E-2</v>
      </c>
      <c r="E8" s="215">
        <f t="shared" ref="E8:E32" si="4">C8/$C$33</f>
        <v>9.0964764296487657E-2</v>
      </c>
      <c r="F8" s="52">
        <f t="shared" ref="F8:F33" si="5">(C8-B8)/B8</f>
        <v>-2.7743653149023755E-2</v>
      </c>
      <c r="H8" s="19">
        <v>14789.079000000002</v>
      </c>
      <c r="I8" s="140">
        <v>15837.568999999996</v>
      </c>
      <c r="J8" s="247">
        <f t="shared" ref="J8:J32" si="6">H8/$H$33</f>
        <v>0.10681453367016415</v>
      </c>
      <c r="K8" s="215">
        <f t="shared" ref="K8:K32" si="7">I8/$I$33</f>
        <v>0.11245542719420615</v>
      </c>
      <c r="L8" s="52">
        <f t="shared" si="0"/>
        <v>7.0896233632939162E-2</v>
      </c>
      <c r="N8" s="27">
        <f t="shared" si="1"/>
        <v>3.6599891010170409</v>
      </c>
      <c r="O8" s="152">
        <f t="shared" si="2"/>
        <v>4.0313118614359817</v>
      </c>
      <c r="P8" s="52">
        <f t="shared" ref="P8:P71" si="8">(O8-N8)/N8</f>
        <v>0.10145460824343913</v>
      </c>
    </row>
    <row r="9" spans="1:16" ht="20.100000000000001" customHeight="1" x14ac:dyDescent="0.25">
      <c r="A9" s="8" t="s">
        <v>168</v>
      </c>
      <c r="B9" s="19">
        <v>42457.940000000024</v>
      </c>
      <c r="C9" s="140">
        <v>37904.279999999992</v>
      </c>
      <c r="D9" s="247">
        <f t="shared" si="3"/>
        <v>9.470641727557419E-2</v>
      </c>
      <c r="E9" s="215">
        <f t="shared" si="4"/>
        <v>8.7764589620682121E-2</v>
      </c>
      <c r="F9" s="52">
        <f t="shared" si="5"/>
        <v>-0.10725108189422355</v>
      </c>
      <c r="H9" s="19">
        <v>16389.978999999999</v>
      </c>
      <c r="I9" s="140">
        <v>15583.737000000003</v>
      </c>
      <c r="J9" s="247">
        <f t="shared" si="6"/>
        <v>0.11837707836632579</v>
      </c>
      <c r="K9" s="215">
        <f t="shared" si="7"/>
        <v>0.1106530807611419</v>
      </c>
      <c r="L9" s="52">
        <f t="shared" si="0"/>
        <v>-4.91911551564524E-2</v>
      </c>
      <c r="N9" s="27">
        <f t="shared" si="1"/>
        <v>3.8602859677129859</v>
      </c>
      <c r="O9" s="152">
        <f t="shared" si="2"/>
        <v>4.1113396692932849</v>
      </c>
      <c r="P9" s="52">
        <f t="shared" si="8"/>
        <v>6.5035000950728755E-2</v>
      </c>
    </row>
    <row r="10" spans="1:16" ht="20.100000000000001" customHeight="1" x14ac:dyDescent="0.25">
      <c r="A10" s="8" t="s">
        <v>170</v>
      </c>
      <c r="B10" s="19">
        <v>67986.41</v>
      </c>
      <c r="C10" s="140">
        <v>52496.04</v>
      </c>
      <c r="D10" s="247">
        <f t="shared" si="3"/>
        <v>0.15165006391097322</v>
      </c>
      <c r="E10" s="215">
        <f t="shared" si="4"/>
        <v>0.12155074327518989</v>
      </c>
      <c r="F10" s="52">
        <f t="shared" si="5"/>
        <v>-0.22784509433576508</v>
      </c>
      <c r="H10" s="19">
        <v>15996.672</v>
      </c>
      <c r="I10" s="140">
        <v>12760.774000000003</v>
      </c>
      <c r="J10" s="247">
        <f t="shared" si="6"/>
        <v>0.11553640763935144</v>
      </c>
      <c r="K10" s="215">
        <f t="shared" si="7"/>
        <v>9.0608494996847019E-2</v>
      </c>
      <c r="L10" s="52">
        <f t="shared" si="0"/>
        <v>-0.20228570042568839</v>
      </c>
      <c r="N10" s="27">
        <f t="shared" si="1"/>
        <v>2.3529220030885583</v>
      </c>
      <c r="O10" s="152">
        <f t="shared" si="2"/>
        <v>2.4308069713448868</v>
      </c>
      <c r="P10" s="52">
        <f t="shared" si="8"/>
        <v>3.3101381241746629E-2</v>
      </c>
    </row>
    <row r="11" spans="1:16" ht="20.100000000000001" customHeight="1" x14ac:dyDescent="0.25">
      <c r="A11" s="8" t="s">
        <v>167</v>
      </c>
      <c r="B11" s="19">
        <v>24755.84</v>
      </c>
      <c r="C11" s="140">
        <v>27605.3</v>
      </c>
      <c r="D11" s="247">
        <f t="shared" si="3"/>
        <v>5.5220222955879375E-2</v>
      </c>
      <c r="E11" s="215">
        <f t="shared" si="4"/>
        <v>6.3918054263418705E-2</v>
      </c>
      <c r="F11" s="52">
        <f t="shared" si="5"/>
        <v>0.11510253742147304</v>
      </c>
      <c r="H11" s="19">
        <v>8349.3829999999998</v>
      </c>
      <c r="I11" s="140">
        <v>9434.7220000000016</v>
      </c>
      <c r="J11" s="247">
        <f t="shared" si="6"/>
        <v>6.0303650523375801E-2</v>
      </c>
      <c r="K11" s="215">
        <f t="shared" si="7"/>
        <v>6.6991701375923002E-2</v>
      </c>
      <c r="L11" s="52">
        <f t="shared" si="0"/>
        <v>0.12999032383590522</v>
      </c>
      <c r="N11" s="27">
        <f t="shared" si="1"/>
        <v>3.3726922617047128</v>
      </c>
      <c r="O11" s="152">
        <f t="shared" si="2"/>
        <v>3.4177212346904406</v>
      </c>
      <c r="P11" s="52">
        <f t="shared" si="8"/>
        <v>1.3351047024660391E-2</v>
      </c>
    </row>
    <row r="12" spans="1:16" ht="20.100000000000001" customHeight="1" x14ac:dyDescent="0.25">
      <c r="A12" s="8" t="s">
        <v>166</v>
      </c>
      <c r="B12" s="19">
        <v>38329.630000000005</v>
      </c>
      <c r="C12" s="140">
        <v>43885.570000000007</v>
      </c>
      <c r="D12" s="247">
        <f t="shared" si="3"/>
        <v>8.5497834628772973E-2</v>
      </c>
      <c r="E12" s="215">
        <f t="shared" si="4"/>
        <v>0.10161382939656735</v>
      </c>
      <c r="F12" s="52">
        <f t="shared" si="5"/>
        <v>0.14495156879938578</v>
      </c>
      <c r="H12" s="19">
        <v>8493.6169999999984</v>
      </c>
      <c r="I12" s="140">
        <v>9149.2919999999958</v>
      </c>
      <c r="J12" s="247">
        <f t="shared" si="6"/>
        <v>6.1345384592778114E-2</v>
      </c>
      <c r="K12" s="215">
        <f t="shared" si="7"/>
        <v>6.4964991810582323E-2</v>
      </c>
      <c r="L12" s="52">
        <f t="shared" si="0"/>
        <v>7.7196205103196622E-2</v>
      </c>
      <c r="N12" s="27">
        <f t="shared" si="1"/>
        <v>2.2159402530105292</v>
      </c>
      <c r="O12" s="152">
        <f t="shared" si="2"/>
        <v>2.0848064637191666</v>
      </c>
      <c r="P12" s="52">
        <f t="shared" si="8"/>
        <v>-5.917749321679909E-2</v>
      </c>
    </row>
    <row r="13" spans="1:16" ht="20.100000000000001" customHeight="1" x14ac:dyDescent="0.25">
      <c r="A13" s="8" t="s">
        <v>174</v>
      </c>
      <c r="B13" s="19">
        <v>23167.84</v>
      </c>
      <c r="C13" s="140">
        <v>18968.48</v>
      </c>
      <c r="D13" s="247">
        <f t="shared" si="3"/>
        <v>5.167804001828015E-2</v>
      </c>
      <c r="E13" s="215">
        <f t="shared" si="4"/>
        <v>4.3920128885923088E-2</v>
      </c>
      <c r="F13" s="52">
        <f t="shared" si="5"/>
        <v>-0.18125815786020624</v>
      </c>
      <c r="H13" s="19">
        <v>9092.280999999999</v>
      </c>
      <c r="I13" s="140">
        <v>8214.8499999999985</v>
      </c>
      <c r="J13" s="247">
        <f t="shared" si="6"/>
        <v>6.5669251953626967E-2</v>
      </c>
      <c r="K13" s="215">
        <f t="shared" si="7"/>
        <v>5.8329941046275757E-2</v>
      </c>
      <c r="L13" s="52">
        <f t="shared" si="0"/>
        <v>-9.6502846755396207E-2</v>
      </c>
      <c r="N13" s="27">
        <f t="shared" si="1"/>
        <v>3.9245268441080388</v>
      </c>
      <c r="O13" s="152">
        <f t="shared" si="2"/>
        <v>4.3307898155255451</v>
      </c>
      <c r="P13" s="52">
        <f t="shared" si="8"/>
        <v>0.10351896866941708</v>
      </c>
    </row>
    <row r="14" spans="1:16" ht="20.100000000000001" customHeight="1" x14ac:dyDescent="0.25">
      <c r="A14" s="8" t="s">
        <v>175</v>
      </c>
      <c r="B14" s="19">
        <v>25810.320000000003</v>
      </c>
      <c r="C14" s="140">
        <v>24836.94</v>
      </c>
      <c r="D14" s="247">
        <f t="shared" si="3"/>
        <v>5.757233949494716E-2</v>
      </c>
      <c r="E14" s="215">
        <f t="shared" si="4"/>
        <v>5.7508119044432579E-2</v>
      </c>
      <c r="F14" s="52">
        <f t="shared" si="5"/>
        <v>-3.771282184800516E-2</v>
      </c>
      <c r="H14" s="19">
        <v>6230.848</v>
      </c>
      <c r="I14" s="140">
        <v>5979.302999999999</v>
      </c>
      <c r="J14" s="247">
        <f t="shared" si="6"/>
        <v>4.5002472668492395E-2</v>
      </c>
      <c r="K14" s="215">
        <f t="shared" si="7"/>
        <v>4.2456331094033337E-2</v>
      </c>
      <c r="L14" s="52">
        <f t="shared" si="0"/>
        <v>-4.0370909385046942E-2</v>
      </c>
      <c r="N14" s="27">
        <f t="shared" si="1"/>
        <v>2.4140917276500247</v>
      </c>
      <c r="O14" s="152">
        <f t="shared" si="2"/>
        <v>2.4074233782422469</v>
      </c>
      <c r="P14" s="52">
        <f t="shared" si="8"/>
        <v>-2.762260162445841E-3</v>
      </c>
    </row>
    <row r="15" spans="1:16" ht="20.100000000000001" customHeight="1" x14ac:dyDescent="0.25">
      <c r="A15" s="8" t="s">
        <v>177</v>
      </c>
      <c r="B15" s="19">
        <v>8765.23</v>
      </c>
      <c r="C15" s="140">
        <v>12125.530000000002</v>
      </c>
      <c r="D15" s="247">
        <f t="shared" si="3"/>
        <v>1.9551667600839338E-2</v>
      </c>
      <c r="E15" s="215">
        <f t="shared" si="4"/>
        <v>2.8075778365484586E-2</v>
      </c>
      <c r="F15" s="52">
        <f t="shared" si="5"/>
        <v>0.3833670080534114</v>
      </c>
      <c r="H15" s="19">
        <v>2524.3419999999992</v>
      </c>
      <c r="I15" s="140">
        <v>3730.8310000000006</v>
      </c>
      <c r="J15" s="247">
        <f t="shared" si="6"/>
        <v>1.8232130178898184E-2</v>
      </c>
      <c r="K15" s="215">
        <f t="shared" si="7"/>
        <v>2.64909465521121E-2</v>
      </c>
      <c r="L15" s="52">
        <f t="shared" si="0"/>
        <v>0.47794197458189175</v>
      </c>
      <c r="N15" s="27">
        <f t="shared" si="1"/>
        <v>2.8799495278503806</v>
      </c>
      <c r="O15" s="152">
        <f t="shared" si="2"/>
        <v>3.0768395278391951</v>
      </c>
      <c r="P15" s="52">
        <f t="shared" si="8"/>
        <v>6.8365781443320964E-2</v>
      </c>
    </row>
    <row r="16" spans="1:16" ht="20.100000000000001" customHeight="1" x14ac:dyDescent="0.25">
      <c r="A16" s="8" t="s">
        <v>173</v>
      </c>
      <c r="B16" s="19">
        <v>6397.9199999999983</v>
      </c>
      <c r="C16" s="140">
        <v>8496.23</v>
      </c>
      <c r="D16" s="247">
        <f t="shared" si="3"/>
        <v>1.4271160617207079E-2</v>
      </c>
      <c r="E16" s="215">
        <f t="shared" si="4"/>
        <v>1.9672399509314729E-2</v>
      </c>
      <c r="F16" s="52">
        <f t="shared" si="5"/>
        <v>0.3279675269462578</v>
      </c>
      <c r="H16" s="19">
        <v>2379.7430000000004</v>
      </c>
      <c r="I16" s="140">
        <v>3586.2840000000001</v>
      </c>
      <c r="J16" s="247">
        <f t="shared" si="6"/>
        <v>1.7187759886862289E-2</v>
      </c>
      <c r="K16" s="215">
        <f t="shared" si="7"/>
        <v>2.5464583564544944E-2</v>
      </c>
      <c r="L16" s="52">
        <f t="shared" si="0"/>
        <v>0.5070047479916947</v>
      </c>
      <c r="N16" s="27">
        <f t="shared" si="1"/>
        <v>3.7195572936204284</v>
      </c>
      <c r="O16" s="152">
        <f t="shared" si="2"/>
        <v>4.2210297979221378</v>
      </c>
      <c r="P16" s="52">
        <f t="shared" si="8"/>
        <v>0.13482048123356141</v>
      </c>
    </row>
    <row r="17" spans="1:16" ht="20.100000000000001" customHeight="1" x14ac:dyDescent="0.25">
      <c r="A17" s="8" t="s">
        <v>172</v>
      </c>
      <c r="B17" s="19">
        <v>6798.5599999999986</v>
      </c>
      <c r="C17" s="140">
        <v>8014.550000000002</v>
      </c>
      <c r="D17" s="247">
        <f t="shared" si="3"/>
        <v>1.5164825713000376E-2</v>
      </c>
      <c r="E17" s="215">
        <f t="shared" si="4"/>
        <v>1.8557104679060996E-2</v>
      </c>
      <c r="F17" s="52">
        <f t="shared" si="5"/>
        <v>0.17885993504506892</v>
      </c>
      <c r="H17" s="19">
        <v>2414.5549999999998</v>
      </c>
      <c r="I17" s="140">
        <v>3047.9389999999999</v>
      </c>
      <c r="J17" s="247">
        <f t="shared" si="6"/>
        <v>1.7439190523355994E-2</v>
      </c>
      <c r="K17" s="215">
        <f t="shared" si="7"/>
        <v>2.1642038769136954E-2</v>
      </c>
      <c r="L17" s="52">
        <f t="shared" si="0"/>
        <v>0.2623191436931443</v>
      </c>
      <c r="N17" s="27">
        <f t="shared" si="1"/>
        <v>3.5515682732814016</v>
      </c>
      <c r="O17" s="152">
        <f t="shared" si="2"/>
        <v>3.8030070309624358</v>
      </c>
      <c r="P17" s="52">
        <f t="shared" si="8"/>
        <v>7.0796543479853286E-2</v>
      </c>
    </row>
    <row r="18" spans="1:16" ht="20.100000000000001" customHeight="1" x14ac:dyDescent="0.25">
      <c r="A18" s="8" t="s">
        <v>176</v>
      </c>
      <c r="B18" s="19">
        <v>10640.52</v>
      </c>
      <c r="C18" s="140">
        <v>8195.64</v>
      </c>
      <c r="D18" s="247">
        <f t="shared" si="3"/>
        <v>2.373467782820109E-2</v>
      </c>
      <c r="E18" s="215">
        <f t="shared" si="4"/>
        <v>1.8976405336781157E-2</v>
      </c>
      <c r="F18" s="52">
        <f t="shared" si="5"/>
        <v>-0.22977072549085956</v>
      </c>
      <c r="H18" s="19">
        <v>3124.1719999999991</v>
      </c>
      <c r="I18" s="140">
        <v>2775.965999999999</v>
      </c>
      <c r="J18" s="247">
        <f t="shared" si="6"/>
        <v>2.2564419007118964E-2</v>
      </c>
      <c r="K18" s="215">
        <f t="shared" si="7"/>
        <v>1.9710881285290163E-2</v>
      </c>
      <c r="L18" s="52">
        <f t="shared" si="0"/>
        <v>-0.11145545123635967</v>
      </c>
      <c r="N18" s="27">
        <f t="shared" si="1"/>
        <v>2.9361083856803982</v>
      </c>
      <c r="O18" s="152">
        <f t="shared" si="2"/>
        <v>3.3871253495761149</v>
      </c>
      <c r="P18" s="52">
        <f t="shared" si="8"/>
        <v>0.15361046141735002</v>
      </c>
    </row>
    <row r="19" spans="1:16" ht="20.100000000000001" customHeight="1" x14ac:dyDescent="0.25">
      <c r="A19" s="8" t="s">
        <v>171</v>
      </c>
      <c r="B19" s="19">
        <v>9509.7899999999991</v>
      </c>
      <c r="C19" s="140">
        <v>8116.27</v>
      </c>
      <c r="D19" s="247">
        <f t="shared" si="3"/>
        <v>2.1212478512690019E-2</v>
      </c>
      <c r="E19" s="215">
        <f t="shared" si="4"/>
        <v>1.879262990355321E-2</v>
      </c>
      <c r="F19" s="52">
        <f t="shared" si="5"/>
        <v>-0.14653530729910952</v>
      </c>
      <c r="H19" s="19">
        <v>2955.7729999999997</v>
      </c>
      <c r="I19" s="140">
        <v>2536.8209999999999</v>
      </c>
      <c r="J19" s="247">
        <f t="shared" si="6"/>
        <v>2.134815255431809E-2</v>
      </c>
      <c r="K19" s="215">
        <f t="shared" si="7"/>
        <v>1.8012820608404818E-2</v>
      </c>
      <c r="L19" s="52">
        <f t="shared" si="0"/>
        <v>-0.14174024865914933</v>
      </c>
      <c r="N19" s="27">
        <f t="shared" si="1"/>
        <v>3.1081369830458927</v>
      </c>
      <c r="O19" s="152">
        <f t="shared" si="2"/>
        <v>3.1255995672889143</v>
      </c>
      <c r="P19" s="52">
        <f t="shared" si="8"/>
        <v>5.6183444739648291E-3</v>
      </c>
    </row>
    <row r="20" spans="1:16" ht="20.100000000000001" customHeight="1" x14ac:dyDescent="0.25">
      <c r="A20" s="8" t="s">
        <v>181</v>
      </c>
      <c r="B20" s="19">
        <v>3904.5499999999993</v>
      </c>
      <c r="C20" s="140">
        <v>8125.8199999999979</v>
      </c>
      <c r="D20" s="247">
        <f t="shared" si="3"/>
        <v>8.7094649804805163E-3</v>
      </c>
      <c r="E20" s="215">
        <f t="shared" si="4"/>
        <v>1.8814742230469254E-2</v>
      </c>
      <c r="F20" s="52">
        <f t="shared" si="5"/>
        <v>1.0811156215184847</v>
      </c>
      <c r="H20" s="19">
        <v>1201.9970000000001</v>
      </c>
      <c r="I20" s="140">
        <v>2330.933</v>
      </c>
      <c r="J20" s="247">
        <f t="shared" si="6"/>
        <v>8.6814567038242408E-3</v>
      </c>
      <c r="K20" s="215">
        <f t="shared" si="7"/>
        <v>1.6550902873797905E-2</v>
      </c>
      <c r="L20" s="52">
        <f t="shared" si="0"/>
        <v>0.9392169863984684</v>
      </c>
      <c r="N20" s="27">
        <f t="shared" si="1"/>
        <v>3.0784520623375302</v>
      </c>
      <c r="O20" s="152">
        <f t="shared" si="2"/>
        <v>2.8685511123800431</v>
      </c>
      <c r="P20" s="52">
        <f t="shared" si="8"/>
        <v>-6.8183926761589755E-2</v>
      </c>
    </row>
    <row r="21" spans="1:16" ht="20.100000000000001" customHeight="1" x14ac:dyDescent="0.25">
      <c r="A21" s="8" t="s">
        <v>180</v>
      </c>
      <c r="B21" s="19">
        <v>6029.1600000000008</v>
      </c>
      <c r="C21" s="140">
        <v>5540.0199999999995</v>
      </c>
      <c r="D21" s="247">
        <f t="shared" si="3"/>
        <v>1.3448606851420504E-2</v>
      </c>
      <c r="E21" s="215">
        <f t="shared" si="4"/>
        <v>1.2827511346749533E-2</v>
      </c>
      <c r="F21" s="52">
        <f t="shared" si="5"/>
        <v>-8.1129046168952418E-2</v>
      </c>
      <c r="H21" s="19">
        <v>2248.8089999999993</v>
      </c>
      <c r="I21" s="140">
        <v>2229.6100000000006</v>
      </c>
      <c r="J21" s="247">
        <f t="shared" si="6"/>
        <v>1.6242085436710973E-2</v>
      </c>
      <c r="K21" s="215">
        <f t="shared" si="7"/>
        <v>1.5831453995652622E-2</v>
      </c>
      <c r="L21" s="52">
        <f t="shared" si="0"/>
        <v>-8.5374080235354408E-3</v>
      </c>
      <c r="N21" s="27">
        <f t="shared" si="1"/>
        <v>3.7298877455565931</v>
      </c>
      <c r="O21" s="152">
        <f t="shared" si="2"/>
        <v>4.0245522579340882</v>
      </c>
      <c r="P21" s="52">
        <f t="shared" si="8"/>
        <v>7.9000906321786302E-2</v>
      </c>
    </row>
    <row r="22" spans="1:16" ht="20.100000000000001" customHeight="1" x14ac:dyDescent="0.25">
      <c r="A22" s="8" t="s">
        <v>179</v>
      </c>
      <c r="B22" s="19">
        <v>6258.7500000000009</v>
      </c>
      <c r="C22" s="140">
        <v>5539.8400000000011</v>
      </c>
      <c r="D22" s="247">
        <f t="shared" si="3"/>
        <v>1.3960728879533479E-2</v>
      </c>
      <c r="E22" s="215">
        <f t="shared" si="4"/>
        <v>1.282709456990714E-2</v>
      </c>
      <c r="F22" s="52">
        <f t="shared" si="5"/>
        <v>-0.11486478929498697</v>
      </c>
      <c r="H22" s="19">
        <v>2282.5569999999998</v>
      </c>
      <c r="I22" s="140">
        <v>2097.5770000000002</v>
      </c>
      <c r="J22" s="247">
        <f t="shared" si="6"/>
        <v>1.6485831303664603E-2</v>
      </c>
      <c r="K22" s="215">
        <f t="shared" si="7"/>
        <v>1.4893947272320735E-2</v>
      </c>
      <c r="L22" s="52">
        <f t="shared" si="0"/>
        <v>-8.1040692521588548E-2</v>
      </c>
      <c r="N22" s="27">
        <f t="shared" si="1"/>
        <v>3.6469854204114234</v>
      </c>
      <c r="O22" s="152">
        <f t="shared" si="2"/>
        <v>3.7863494252541585</v>
      </c>
      <c r="P22" s="52">
        <f t="shared" si="8"/>
        <v>3.8213480115040666E-2</v>
      </c>
    </row>
    <row r="23" spans="1:16" ht="20.100000000000001" customHeight="1" x14ac:dyDescent="0.25">
      <c r="A23" s="8" t="s">
        <v>184</v>
      </c>
      <c r="B23" s="19">
        <v>5235.5800000000008</v>
      </c>
      <c r="C23" s="140">
        <v>4573.05</v>
      </c>
      <c r="D23" s="247">
        <f t="shared" si="3"/>
        <v>1.1678452232012446E-2</v>
      </c>
      <c r="E23" s="215">
        <f t="shared" si="4"/>
        <v>1.0588562995125101E-2</v>
      </c>
      <c r="F23" s="52">
        <f t="shared" si="5"/>
        <v>-0.12654376401468426</v>
      </c>
      <c r="H23" s="19">
        <v>1576.6170000000002</v>
      </c>
      <c r="I23" s="140">
        <v>1613.0540000000001</v>
      </c>
      <c r="J23" s="247">
        <f t="shared" si="6"/>
        <v>1.1387160054487044E-2</v>
      </c>
      <c r="K23" s="215">
        <f t="shared" si="7"/>
        <v>1.1453568199596987E-2</v>
      </c>
      <c r="L23" s="52">
        <f t="shared" si="0"/>
        <v>2.3110876008567646E-2</v>
      </c>
      <c r="N23" s="27">
        <f t="shared" si="1"/>
        <v>3.0113511779019708</v>
      </c>
      <c r="O23" s="152">
        <f t="shared" si="2"/>
        <v>3.5273045341730356</v>
      </c>
      <c r="P23" s="52">
        <f t="shared" si="8"/>
        <v>0.17133616300126545</v>
      </c>
    </row>
    <row r="24" spans="1:16" ht="20.100000000000001" customHeight="1" x14ac:dyDescent="0.25">
      <c r="A24" s="8" t="s">
        <v>185</v>
      </c>
      <c r="B24" s="19">
        <v>6619.2700000000013</v>
      </c>
      <c r="C24" s="140">
        <v>3169.08</v>
      </c>
      <c r="D24" s="247">
        <f t="shared" si="3"/>
        <v>1.476490255249524E-2</v>
      </c>
      <c r="E24" s="215">
        <f t="shared" si="4"/>
        <v>7.3377730872374132E-3</v>
      </c>
      <c r="F24" s="52">
        <f t="shared" ref="F24:F25" si="9">(C24-B24)/B24</f>
        <v>-0.52123421464904751</v>
      </c>
      <c r="H24" s="19">
        <v>2953.259</v>
      </c>
      <c r="I24" s="140">
        <v>1526.329</v>
      </c>
      <c r="J24" s="247">
        <f t="shared" si="6"/>
        <v>2.1329995119521321E-2</v>
      </c>
      <c r="K24" s="215">
        <f t="shared" si="7"/>
        <v>1.0837773128811973E-2</v>
      </c>
      <c r="L24" s="52">
        <f t="shared" si="0"/>
        <v>-0.48317130329578273</v>
      </c>
      <c r="N24" s="27">
        <f t="shared" si="1"/>
        <v>4.461608304238986</v>
      </c>
      <c r="O24" s="152">
        <f t="shared" si="2"/>
        <v>4.8163157761874107</v>
      </c>
      <c r="P24" s="52">
        <f t="shared" ref="P24:P27" si="10">(O24-N24)/N24</f>
        <v>7.9502154326594771E-2</v>
      </c>
    </row>
    <row r="25" spans="1:16" ht="20.100000000000001" customHeight="1" x14ac:dyDescent="0.25">
      <c r="A25" s="8" t="s">
        <v>188</v>
      </c>
      <c r="B25" s="19">
        <v>5466.4600000000009</v>
      </c>
      <c r="C25" s="140">
        <v>6831.8300000000008</v>
      </c>
      <c r="D25" s="247">
        <f t="shared" si="3"/>
        <v>1.2193451726113774E-2</v>
      </c>
      <c r="E25" s="215">
        <f t="shared" si="4"/>
        <v>1.5818602973285995E-2</v>
      </c>
      <c r="F25" s="52">
        <f t="shared" si="9"/>
        <v>0.24977224748740495</v>
      </c>
      <c r="H25" s="19">
        <v>1312.3779999999999</v>
      </c>
      <c r="I25" s="140">
        <v>1416.498</v>
      </c>
      <c r="J25" s="247">
        <f t="shared" si="6"/>
        <v>9.4786865408577961E-3</v>
      </c>
      <c r="K25" s="215">
        <f t="shared" si="7"/>
        <v>1.0057912783820464E-2</v>
      </c>
      <c r="L25" s="52">
        <f t="shared" si="0"/>
        <v>7.9336898363124131E-2</v>
      </c>
      <c r="N25" s="27">
        <f t="shared" si="1"/>
        <v>2.4007822246938599</v>
      </c>
      <c r="O25" s="152">
        <f t="shared" si="2"/>
        <v>2.0733800460491549</v>
      </c>
      <c r="P25" s="52">
        <f t="shared" si="10"/>
        <v>-0.13637312675724025</v>
      </c>
    </row>
    <row r="26" spans="1:16" ht="20.100000000000001" customHeight="1" x14ac:dyDescent="0.25">
      <c r="A26" s="8" t="s">
        <v>191</v>
      </c>
      <c r="B26" s="19">
        <v>4762.5899999999992</v>
      </c>
      <c r="C26" s="140">
        <v>4039.6200000000008</v>
      </c>
      <c r="D26" s="247">
        <f t="shared" si="3"/>
        <v>1.0623403675554597E-2</v>
      </c>
      <c r="E26" s="215">
        <f t="shared" si="4"/>
        <v>9.3534448226822945E-3</v>
      </c>
      <c r="F26" s="52">
        <f t="shared" si="5"/>
        <v>-0.15180185571296259</v>
      </c>
      <c r="H26" s="19">
        <v>1455.579</v>
      </c>
      <c r="I26" s="140">
        <v>1277.7949999999998</v>
      </c>
      <c r="J26" s="247">
        <f t="shared" si="6"/>
        <v>1.0512959739080698E-2</v>
      </c>
      <c r="K26" s="215">
        <f t="shared" si="7"/>
        <v>9.0730454018303347E-3</v>
      </c>
      <c r="L26" s="52">
        <f t="shared" si="0"/>
        <v>-0.12213971210082043</v>
      </c>
      <c r="N26" s="27">
        <f t="shared" si="1"/>
        <v>3.0562761018689417</v>
      </c>
      <c r="O26" s="152">
        <f t="shared" si="2"/>
        <v>3.1631564355063091</v>
      </c>
      <c r="P26" s="52">
        <f t="shared" si="10"/>
        <v>3.4970771643310972E-2</v>
      </c>
    </row>
    <row r="27" spans="1:16" ht="20.100000000000001" customHeight="1" x14ac:dyDescent="0.25">
      <c r="A27" s="8" t="s">
        <v>182</v>
      </c>
      <c r="B27" s="19">
        <v>141.46000000000004</v>
      </c>
      <c r="C27" s="140">
        <v>691</v>
      </c>
      <c r="D27" s="247">
        <f t="shared" si="3"/>
        <v>3.1553979745137706E-4</v>
      </c>
      <c r="E27" s="215">
        <f t="shared" si="4"/>
        <v>1.59995998942313E-3</v>
      </c>
      <c r="F27" s="52">
        <f t="shared" si="5"/>
        <v>3.8847730807295338</v>
      </c>
      <c r="H27" s="19">
        <v>262.22699999999998</v>
      </c>
      <c r="I27" s="140">
        <v>1257.3129999999996</v>
      </c>
      <c r="J27" s="247">
        <f t="shared" si="6"/>
        <v>1.893941787769619E-3</v>
      </c>
      <c r="K27" s="215">
        <f t="shared" si="7"/>
        <v>8.9276119669520568E-3</v>
      </c>
      <c r="L27" s="52">
        <f t="shared" si="0"/>
        <v>3.7947503498876918</v>
      </c>
      <c r="N27" s="27">
        <f t="shared" si="1"/>
        <v>18.537183656157211</v>
      </c>
      <c r="O27" s="152">
        <f t="shared" si="2"/>
        <v>18.19555716353111</v>
      </c>
      <c r="P27" s="52">
        <f t="shared" si="10"/>
        <v>-1.8429255433989759E-2</v>
      </c>
    </row>
    <row r="28" spans="1:16" ht="20.100000000000001" customHeight="1" x14ac:dyDescent="0.25">
      <c r="A28" s="8" t="s">
        <v>178</v>
      </c>
      <c r="B28" s="19">
        <v>3387.96</v>
      </c>
      <c r="C28" s="140">
        <v>2986.91</v>
      </c>
      <c r="D28" s="247">
        <f t="shared" si="3"/>
        <v>7.5571625348039529E-3</v>
      </c>
      <c r="E28" s="215">
        <f t="shared" si="4"/>
        <v>6.915971768462867E-3</v>
      </c>
      <c r="F28" s="52">
        <f t="shared" si="5"/>
        <v>-0.1183750693632747</v>
      </c>
      <c r="H28" s="19">
        <v>1367.701</v>
      </c>
      <c r="I28" s="140">
        <v>1246.2319999999997</v>
      </c>
      <c r="J28" s="247">
        <f t="shared" si="6"/>
        <v>9.8782584443032027E-3</v>
      </c>
      <c r="K28" s="215">
        <f t="shared" si="7"/>
        <v>8.8489307887523599E-3</v>
      </c>
      <c r="L28" s="52">
        <f t="shared" si="0"/>
        <v>-8.8812540167770793E-2</v>
      </c>
      <c r="N28" s="27">
        <f t="shared" si="1"/>
        <v>4.0369455365470666</v>
      </c>
      <c r="O28" s="152">
        <f t="shared" si="2"/>
        <v>4.1723118540565327</v>
      </c>
      <c r="P28" s="52">
        <f t="shared" si="8"/>
        <v>3.3531866180500781E-2</v>
      </c>
    </row>
    <row r="29" spans="1:16" ht="20.100000000000001" customHeight="1" x14ac:dyDescent="0.25">
      <c r="A29" s="8" t="s">
        <v>190</v>
      </c>
      <c r="B29" s="19">
        <v>2131.9199999999996</v>
      </c>
      <c r="C29" s="140">
        <v>5294.66</v>
      </c>
      <c r="D29" s="247">
        <f t="shared" si="3"/>
        <v>4.7554475115406444E-3</v>
      </c>
      <c r="E29" s="215">
        <f t="shared" si="4"/>
        <v>1.2259398202024702E-2</v>
      </c>
      <c r="F29" s="52">
        <f>(C29-B29)/B29</f>
        <v>1.4835172051484111</v>
      </c>
      <c r="H29" s="19">
        <v>520.80400000000009</v>
      </c>
      <c r="I29" s="140">
        <v>1132.4109999999998</v>
      </c>
      <c r="J29" s="247">
        <f t="shared" si="6"/>
        <v>3.7615213492034338E-3</v>
      </c>
      <c r="K29" s="215">
        <f t="shared" si="7"/>
        <v>8.0407392551481976E-3</v>
      </c>
      <c r="L29" s="52">
        <f t="shared" si="0"/>
        <v>1.1743515794809556</v>
      </c>
      <c r="N29" s="27">
        <f t="shared" si="1"/>
        <v>2.4428871627453197</v>
      </c>
      <c r="O29" s="152">
        <f t="shared" si="2"/>
        <v>2.1387794494830641</v>
      </c>
      <c r="P29" s="52">
        <f>(O29-N29)/N29</f>
        <v>-0.12448700779142782</v>
      </c>
    </row>
    <row r="30" spans="1:16" ht="20.100000000000001" customHeight="1" x14ac:dyDescent="0.25">
      <c r="A30" s="8" t="s">
        <v>208</v>
      </c>
      <c r="B30" s="19">
        <v>2339.73</v>
      </c>
      <c r="C30" s="140">
        <v>4569.0999999999995</v>
      </c>
      <c r="D30" s="247">
        <f t="shared" si="3"/>
        <v>5.2189872069200501E-3</v>
      </c>
      <c r="E30" s="215">
        <f t="shared" si="4"/>
        <v>1.0579417058861392E-2</v>
      </c>
      <c r="F30" s="52">
        <f t="shared" si="5"/>
        <v>0.95283216439503682</v>
      </c>
      <c r="H30" s="19">
        <v>645.62099999999987</v>
      </c>
      <c r="I30" s="140">
        <v>1128.6109999999999</v>
      </c>
      <c r="J30" s="247">
        <f t="shared" si="6"/>
        <v>4.6630155970270376E-3</v>
      </c>
      <c r="K30" s="215">
        <f t="shared" si="7"/>
        <v>8.0137571707551963E-3</v>
      </c>
      <c r="L30" s="52">
        <f t="shared" si="0"/>
        <v>0.74810144031870107</v>
      </c>
      <c r="N30" s="27">
        <f t="shared" si="1"/>
        <v>2.7593824928517385</v>
      </c>
      <c r="O30" s="152">
        <f t="shared" si="2"/>
        <v>2.4700947670219522</v>
      </c>
      <c r="P30" s="52">
        <f t="shared" si="8"/>
        <v>-0.10483784925764902</v>
      </c>
    </row>
    <row r="31" spans="1:16" ht="20.100000000000001" customHeight="1" x14ac:dyDescent="0.25">
      <c r="A31" s="8" t="s">
        <v>201</v>
      </c>
      <c r="B31" s="19">
        <v>1681.3200000000002</v>
      </c>
      <c r="C31" s="140">
        <v>1240.5999999999997</v>
      </c>
      <c r="D31" s="247">
        <f t="shared" si="3"/>
        <v>3.7503419500279174E-3</v>
      </c>
      <c r="E31" s="215">
        <f t="shared" si="4"/>
        <v>2.8725186148745798E-3</v>
      </c>
      <c r="F31" s="52">
        <f t="shared" si="5"/>
        <v>-0.26212737610924775</v>
      </c>
      <c r="H31" s="19">
        <v>1087.5199999999998</v>
      </c>
      <c r="I31" s="140">
        <v>796.78499999999985</v>
      </c>
      <c r="J31" s="247">
        <f t="shared" si="6"/>
        <v>7.8546433930724736E-3</v>
      </c>
      <c r="K31" s="215">
        <f t="shared" si="7"/>
        <v>5.6576105560730665E-3</v>
      </c>
      <c r="L31" s="52">
        <f t="shared" si="0"/>
        <v>-0.26733761218184487</v>
      </c>
      <c r="N31" s="27">
        <f t="shared" si="1"/>
        <v>6.4682511360121788</v>
      </c>
      <c r="O31" s="152">
        <f t="shared" si="2"/>
        <v>6.4225777849427699</v>
      </c>
      <c r="P31" s="52">
        <f t="shared" si="8"/>
        <v>-7.0611592081082355E-3</v>
      </c>
    </row>
    <row r="32" spans="1:16" ht="20.100000000000001" customHeight="1" thickBot="1" x14ac:dyDescent="0.3">
      <c r="A32" s="8" t="s">
        <v>17</v>
      </c>
      <c r="B32" s="19">
        <f>B33-SUM(B7:B31)</f>
        <v>26380.400000000023</v>
      </c>
      <c r="C32" s="140">
        <f>C33-SUM(C7:C31)</f>
        <v>25616.400000000023</v>
      </c>
      <c r="D32" s="247">
        <f t="shared" si="3"/>
        <v>5.8843956402419857E-2</v>
      </c>
      <c r="E32" s="215">
        <f t="shared" si="4"/>
        <v>5.9312901697624751E-2</v>
      </c>
      <c r="F32" s="52">
        <f t="shared" si="5"/>
        <v>-2.8960895210080186E-2</v>
      </c>
      <c r="H32" s="19">
        <f>H33-SUM(H7:H31)</f>
        <v>7847.5439999999362</v>
      </c>
      <c r="I32" s="140">
        <f>I33-SUM(I7:I31)</f>
        <v>8815.4769999999844</v>
      </c>
      <c r="J32" s="247">
        <f t="shared" si="6"/>
        <v>5.6679104413201641E-2</v>
      </c>
      <c r="K32" s="215">
        <f t="shared" si="7"/>
        <v>6.2594722204884934E-2</v>
      </c>
      <c r="L32" s="52">
        <f t="shared" si="0"/>
        <v>0.12334215647596956</v>
      </c>
      <c r="N32" s="27">
        <f t="shared" si="1"/>
        <v>2.9747630816818278</v>
      </c>
      <c r="O32" s="152">
        <f t="shared" si="2"/>
        <v>3.4413410939866558</v>
      </c>
      <c r="P32" s="52">
        <f t="shared" si="8"/>
        <v>0.15684543591990557</v>
      </c>
    </row>
    <row r="33" spans="1:16" ht="26.25" customHeight="1" thickBot="1" x14ac:dyDescent="0.3">
      <c r="A33" s="12" t="s">
        <v>18</v>
      </c>
      <c r="B33" s="17">
        <v>448311.12000000011</v>
      </c>
      <c r="C33" s="145">
        <v>431885.8</v>
      </c>
      <c r="D33" s="243">
        <f>SUM(D7:D32)</f>
        <v>0.99999999999999989</v>
      </c>
      <c r="E33" s="244">
        <f>SUM(E7:E32)</f>
        <v>1</v>
      </c>
      <c r="F33" s="57">
        <f t="shared" si="5"/>
        <v>-3.6638216781239151E-2</v>
      </c>
      <c r="G33" s="1"/>
      <c r="H33" s="17">
        <v>138455.68099999995</v>
      </c>
      <c r="I33" s="145">
        <v>140834.19</v>
      </c>
      <c r="J33" s="243">
        <f>SUM(J7:J32)</f>
        <v>1</v>
      </c>
      <c r="K33" s="244">
        <f>SUM(K7:K32)</f>
        <v>0.99999999999999978</v>
      </c>
      <c r="L33" s="57">
        <f t="shared" si="0"/>
        <v>1.717884728760281E-2</v>
      </c>
      <c r="N33" s="29">
        <f t="shared" si="1"/>
        <v>3.0883838214853987</v>
      </c>
      <c r="O33" s="146">
        <f t="shared" si="2"/>
        <v>3.2609127227614336</v>
      </c>
      <c r="P33" s="57">
        <f t="shared" si="8"/>
        <v>5.5863814619082838E-2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5"/>
      <c r="D36" s="349" t="s">
        <v>104</v>
      </c>
      <c r="E36" s="345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5"/>
      <c r="P36" s="130" t="s">
        <v>0</v>
      </c>
    </row>
    <row r="37" spans="1:16" x14ac:dyDescent="0.25">
      <c r="A37" s="362"/>
      <c r="B37" s="352" t="str">
        <f>B5</f>
        <v>jan-jul</v>
      </c>
      <c r="C37" s="354"/>
      <c r="D37" s="352" t="str">
        <f>B5</f>
        <v>jan-jul</v>
      </c>
      <c r="E37" s="354"/>
      <c r="F37" s="131" t="str">
        <f>F5</f>
        <v>2022/2021</v>
      </c>
      <c r="H37" s="355" t="str">
        <f>B5</f>
        <v>jan-jul</v>
      </c>
      <c r="I37" s="354"/>
      <c r="J37" s="352" t="str">
        <f>B5</f>
        <v>jan-jul</v>
      </c>
      <c r="K37" s="353"/>
      <c r="L37" s="131" t="str">
        <f>L5</f>
        <v>2022/2021</v>
      </c>
      <c r="N37" s="355" t="str">
        <f>B5</f>
        <v>jan-jul</v>
      </c>
      <c r="O37" s="353"/>
      <c r="P37" s="131" t="str">
        <f>P5</f>
        <v>2022/2021</v>
      </c>
    </row>
    <row r="38" spans="1:16" ht="19.5" customHeight="1" thickBot="1" x14ac:dyDescent="0.3">
      <c r="A38" s="363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170</v>
      </c>
      <c r="B39" s="39">
        <v>67986.41</v>
      </c>
      <c r="C39" s="147">
        <v>52496.04</v>
      </c>
      <c r="D39" s="247">
        <f t="shared" ref="D39:D61" si="11">B39/$B$62</f>
        <v>0.34073186694788005</v>
      </c>
      <c r="E39" s="246">
        <f t="shared" ref="E39:E61" si="12">C39/$C$62</f>
        <v>0.27233992661830758</v>
      </c>
      <c r="F39" s="52">
        <f>(C39-B39)/B39</f>
        <v>-0.22784509433576508</v>
      </c>
      <c r="H39" s="39">
        <v>15996.672</v>
      </c>
      <c r="I39" s="147">
        <v>12760.774000000003</v>
      </c>
      <c r="J39" s="247">
        <f t="shared" ref="J39:J61" si="13">H39/$H$62</f>
        <v>0.31200201798078925</v>
      </c>
      <c r="K39" s="246">
        <f t="shared" ref="K39:K61" si="14">I39/$I$62</f>
        <v>0.25142598256230142</v>
      </c>
      <c r="L39" s="52">
        <f t="shared" ref="L39:L62" si="15">(I39-H39)/H39</f>
        <v>-0.20228570042568839</v>
      </c>
      <c r="N39" s="27">
        <f t="shared" ref="N39:N62" si="16">(H39/B39)*10</f>
        <v>2.3529220030885583</v>
      </c>
      <c r="O39" s="151">
        <f t="shared" ref="O39:O62" si="17">(I39/C39)*10</f>
        <v>2.4308069713448868</v>
      </c>
      <c r="P39" s="61">
        <f t="shared" si="8"/>
        <v>3.3101381241746629E-2</v>
      </c>
    </row>
    <row r="40" spans="1:16" ht="20.100000000000001" customHeight="1" x14ac:dyDescent="0.25">
      <c r="A40" s="38" t="s">
        <v>166</v>
      </c>
      <c r="B40" s="19">
        <v>38329.630000000005</v>
      </c>
      <c r="C40" s="140">
        <v>43885.570000000007</v>
      </c>
      <c r="D40" s="247">
        <f t="shared" si="11"/>
        <v>0.19209907376079235</v>
      </c>
      <c r="E40" s="215">
        <f t="shared" si="12"/>
        <v>0.22767037120138206</v>
      </c>
      <c r="F40" s="52">
        <f t="shared" ref="F40:F62" si="18">(C40-B40)/B40</f>
        <v>0.14495156879938578</v>
      </c>
      <c r="H40" s="19">
        <v>8493.6169999999984</v>
      </c>
      <c r="I40" s="140">
        <v>9149.2919999999958</v>
      </c>
      <c r="J40" s="247">
        <f t="shared" si="13"/>
        <v>0.16566106024777758</v>
      </c>
      <c r="K40" s="215">
        <f t="shared" si="14"/>
        <v>0.18026882466920913</v>
      </c>
      <c r="L40" s="52">
        <f t="shared" si="15"/>
        <v>7.7196205103196622E-2</v>
      </c>
      <c r="N40" s="27">
        <f t="shared" si="16"/>
        <v>2.2159402530105292</v>
      </c>
      <c r="O40" s="152">
        <f t="shared" si="17"/>
        <v>2.0848064637191666</v>
      </c>
      <c r="P40" s="52">
        <f t="shared" si="8"/>
        <v>-5.917749321679909E-2</v>
      </c>
    </row>
    <row r="41" spans="1:16" ht="20.100000000000001" customHeight="1" x14ac:dyDescent="0.25">
      <c r="A41" s="38" t="s">
        <v>175</v>
      </c>
      <c r="B41" s="19">
        <v>25810.320000000003</v>
      </c>
      <c r="C41" s="140">
        <v>24836.94</v>
      </c>
      <c r="D41" s="247">
        <f t="shared" si="11"/>
        <v>0.12935524202737295</v>
      </c>
      <c r="E41" s="215">
        <f t="shared" si="12"/>
        <v>0.12884953640357077</v>
      </c>
      <c r="F41" s="52">
        <f t="shared" si="18"/>
        <v>-3.771282184800516E-2</v>
      </c>
      <c r="H41" s="19">
        <v>6230.848</v>
      </c>
      <c r="I41" s="140">
        <v>5979.302999999999</v>
      </c>
      <c r="J41" s="247">
        <f t="shared" si="13"/>
        <v>0.12152759959893937</v>
      </c>
      <c r="K41" s="215">
        <f t="shared" si="14"/>
        <v>0.11781041900849556</v>
      </c>
      <c r="L41" s="52">
        <f t="shared" si="15"/>
        <v>-4.0370909385046942E-2</v>
      </c>
      <c r="N41" s="27">
        <f t="shared" si="16"/>
        <v>2.4140917276500247</v>
      </c>
      <c r="O41" s="152">
        <f t="shared" si="17"/>
        <v>2.4074233782422469</v>
      </c>
      <c r="P41" s="52">
        <f t="shared" si="8"/>
        <v>-2.762260162445841E-3</v>
      </c>
    </row>
    <row r="42" spans="1:16" ht="20.100000000000001" customHeight="1" x14ac:dyDescent="0.25">
      <c r="A42" s="38" t="s">
        <v>177</v>
      </c>
      <c r="B42" s="19">
        <v>8765.23</v>
      </c>
      <c r="C42" s="140">
        <v>12125.530000000002</v>
      </c>
      <c r="D42" s="247">
        <f t="shared" si="11"/>
        <v>4.3929267365750979E-2</v>
      </c>
      <c r="E42" s="215">
        <f t="shared" si="12"/>
        <v>6.2905048655252621E-2</v>
      </c>
      <c r="F42" s="52">
        <f t="shared" si="18"/>
        <v>0.3833670080534114</v>
      </c>
      <c r="H42" s="19">
        <v>2524.3419999999992</v>
      </c>
      <c r="I42" s="140">
        <v>3730.8310000000006</v>
      </c>
      <c r="J42" s="247">
        <f t="shared" si="13"/>
        <v>4.9235228307091698E-2</v>
      </c>
      <c r="K42" s="215">
        <f t="shared" si="14"/>
        <v>7.3508695471676988E-2</v>
      </c>
      <c r="L42" s="52">
        <f t="shared" si="15"/>
        <v>0.47794197458189175</v>
      </c>
      <c r="N42" s="27">
        <f t="shared" si="16"/>
        <v>2.8799495278503806</v>
      </c>
      <c r="O42" s="152">
        <f t="shared" si="17"/>
        <v>3.0768395278391951</v>
      </c>
      <c r="P42" s="52">
        <f t="shared" si="8"/>
        <v>6.8365781443320964E-2</v>
      </c>
    </row>
    <row r="43" spans="1:16" ht="20.100000000000001" customHeight="1" x14ac:dyDescent="0.25">
      <c r="A43" s="38" t="s">
        <v>172</v>
      </c>
      <c r="B43" s="19">
        <v>6798.5599999999986</v>
      </c>
      <c r="C43" s="140">
        <v>8014.550000000002</v>
      </c>
      <c r="D43" s="247">
        <f t="shared" si="11"/>
        <v>3.407278074187442E-2</v>
      </c>
      <c r="E43" s="215">
        <f t="shared" si="12"/>
        <v>4.1578030626286427E-2</v>
      </c>
      <c r="F43" s="52">
        <f t="shared" si="18"/>
        <v>0.17885993504506892</v>
      </c>
      <c r="H43" s="19">
        <v>2414.5549999999998</v>
      </c>
      <c r="I43" s="140">
        <v>3047.9389999999999</v>
      </c>
      <c r="J43" s="247">
        <f t="shared" si="13"/>
        <v>4.7093922568744583E-2</v>
      </c>
      <c r="K43" s="215">
        <f t="shared" si="14"/>
        <v>6.0053650183363345E-2</v>
      </c>
      <c r="L43" s="52">
        <f t="shared" si="15"/>
        <v>0.2623191436931443</v>
      </c>
      <c r="N43" s="27">
        <f t="shared" si="16"/>
        <v>3.5515682732814016</v>
      </c>
      <c r="O43" s="152">
        <f t="shared" si="17"/>
        <v>3.8030070309624358</v>
      </c>
      <c r="P43" s="52">
        <f t="shared" si="8"/>
        <v>7.0796543479853286E-2</v>
      </c>
    </row>
    <row r="44" spans="1:16" ht="20.100000000000001" customHeight="1" x14ac:dyDescent="0.25">
      <c r="A44" s="38" t="s">
        <v>176</v>
      </c>
      <c r="B44" s="19">
        <v>10640.52</v>
      </c>
      <c r="C44" s="140">
        <v>8195.64</v>
      </c>
      <c r="D44" s="247">
        <f t="shared" si="11"/>
        <v>5.3327778961946314E-2</v>
      </c>
      <c r="E44" s="215">
        <f t="shared" si="12"/>
        <v>4.2517492675448777E-2</v>
      </c>
      <c r="F44" s="52">
        <f t="shared" si="18"/>
        <v>-0.22977072549085956</v>
      </c>
      <c r="H44" s="19">
        <v>3124.1719999999991</v>
      </c>
      <c r="I44" s="140">
        <v>2775.965999999999</v>
      </c>
      <c r="J44" s="247">
        <f t="shared" si="13"/>
        <v>6.0934422392299972E-2</v>
      </c>
      <c r="K44" s="215">
        <f t="shared" si="14"/>
        <v>5.4694956521410161E-2</v>
      </c>
      <c r="L44" s="52">
        <f t="shared" si="15"/>
        <v>-0.11145545123635967</v>
      </c>
      <c r="N44" s="27">
        <f t="shared" si="16"/>
        <v>2.9361083856803982</v>
      </c>
      <c r="O44" s="152">
        <f t="shared" si="17"/>
        <v>3.3871253495761149</v>
      </c>
      <c r="P44" s="52">
        <f t="shared" si="8"/>
        <v>0.15361046141735002</v>
      </c>
    </row>
    <row r="45" spans="1:16" ht="20.100000000000001" customHeight="1" x14ac:dyDescent="0.25">
      <c r="A45" s="38" t="s">
        <v>171</v>
      </c>
      <c r="B45" s="19">
        <v>9509.7899999999991</v>
      </c>
      <c r="C45" s="140">
        <v>8116.27</v>
      </c>
      <c r="D45" s="247">
        <f t="shared" si="11"/>
        <v>4.7660826641416708E-2</v>
      </c>
      <c r="E45" s="215">
        <f t="shared" si="12"/>
        <v>4.2105735522419807E-2</v>
      </c>
      <c r="F45" s="52">
        <f t="shared" si="18"/>
        <v>-0.14653530729910952</v>
      </c>
      <c r="H45" s="19">
        <v>2955.7729999999997</v>
      </c>
      <c r="I45" s="140">
        <v>2536.8209999999999</v>
      </c>
      <c r="J45" s="247">
        <f t="shared" si="13"/>
        <v>5.7649937480316611E-2</v>
      </c>
      <c r="K45" s="215">
        <f t="shared" si="14"/>
        <v>4.998307410739191E-2</v>
      </c>
      <c r="L45" s="52">
        <f t="shared" si="15"/>
        <v>-0.14174024865914933</v>
      </c>
      <c r="N45" s="27">
        <f t="shared" si="16"/>
        <v>3.1081369830458927</v>
      </c>
      <c r="O45" s="152">
        <f t="shared" si="17"/>
        <v>3.1255995672889143</v>
      </c>
      <c r="P45" s="52">
        <f t="shared" si="8"/>
        <v>5.6183444739648291E-3</v>
      </c>
    </row>
    <row r="46" spans="1:16" ht="20.100000000000001" customHeight="1" x14ac:dyDescent="0.25">
      <c r="A46" s="38" t="s">
        <v>181</v>
      </c>
      <c r="B46" s="19">
        <v>3904.5499999999993</v>
      </c>
      <c r="C46" s="140">
        <v>8125.8199999999979</v>
      </c>
      <c r="D46" s="247">
        <f t="shared" si="11"/>
        <v>1.9568684551682383E-2</v>
      </c>
      <c r="E46" s="215">
        <f t="shared" si="12"/>
        <v>4.2155279188936447E-2</v>
      </c>
      <c r="F46" s="52">
        <f t="shared" si="18"/>
        <v>1.0811156215184847</v>
      </c>
      <c r="H46" s="19">
        <v>1201.9970000000001</v>
      </c>
      <c r="I46" s="140">
        <v>2330.933</v>
      </c>
      <c r="J46" s="247">
        <f t="shared" si="13"/>
        <v>2.3443969446073205E-2</v>
      </c>
      <c r="K46" s="215">
        <f t="shared" si="14"/>
        <v>4.5926455543518978E-2</v>
      </c>
      <c r="L46" s="52">
        <f t="shared" si="15"/>
        <v>0.9392169863984684</v>
      </c>
      <c r="N46" s="27">
        <f t="shared" si="16"/>
        <v>3.0784520623375302</v>
      </c>
      <c r="O46" s="152">
        <f t="shared" si="17"/>
        <v>2.8685511123800431</v>
      </c>
      <c r="P46" s="52">
        <f t="shared" si="8"/>
        <v>-6.8183926761589755E-2</v>
      </c>
    </row>
    <row r="47" spans="1:16" ht="20.100000000000001" customHeight="1" x14ac:dyDescent="0.25">
      <c r="A47" s="38" t="s">
        <v>180</v>
      </c>
      <c r="B47" s="19">
        <v>6029.1600000000008</v>
      </c>
      <c r="C47" s="140">
        <v>5540.0199999999995</v>
      </c>
      <c r="D47" s="247">
        <f t="shared" si="11"/>
        <v>3.0216729239380055E-2</v>
      </c>
      <c r="E47" s="215">
        <f t="shared" si="12"/>
        <v>2.8740618154511389E-2</v>
      </c>
      <c r="F47" s="52">
        <f t="shared" si="18"/>
        <v>-8.1129046168952418E-2</v>
      </c>
      <c r="H47" s="19">
        <v>2248.8089999999993</v>
      </c>
      <c r="I47" s="140">
        <v>2229.6100000000006</v>
      </c>
      <c r="J47" s="247">
        <f t="shared" si="13"/>
        <v>4.3861182254243909E-2</v>
      </c>
      <c r="K47" s="215">
        <f t="shared" si="14"/>
        <v>4.3930084882055971E-2</v>
      </c>
      <c r="L47" s="52">
        <f t="shared" si="15"/>
        <v>-8.5374080235354408E-3</v>
      </c>
      <c r="N47" s="27">
        <f t="shared" si="16"/>
        <v>3.7298877455565931</v>
      </c>
      <c r="O47" s="152">
        <f t="shared" si="17"/>
        <v>4.0245522579340882</v>
      </c>
      <c r="P47" s="52">
        <f t="shared" si="8"/>
        <v>7.9000906321786302E-2</v>
      </c>
    </row>
    <row r="48" spans="1:16" ht="20.100000000000001" customHeight="1" x14ac:dyDescent="0.25">
      <c r="A48" s="38" t="s">
        <v>191</v>
      </c>
      <c r="B48" s="19">
        <v>4762.5899999999992</v>
      </c>
      <c r="C48" s="140">
        <v>4039.6200000000008</v>
      </c>
      <c r="D48" s="247">
        <f t="shared" si="11"/>
        <v>2.3868978847497661E-2</v>
      </c>
      <c r="E48" s="215">
        <f t="shared" si="12"/>
        <v>2.0956815301989402E-2</v>
      </c>
      <c r="F48" s="52">
        <f t="shared" si="18"/>
        <v>-0.15180185571296259</v>
      </c>
      <c r="H48" s="19">
        <v>1455.579</v>
      </c>
      <c r="I48" s="140">
        <v>1277.7949999999998</v>
      </c>
      <c r="J48" s="247">
        <f t="shared" si="13"/>
        <v>2.8389879178022728E-2</v>
      </c>
      <c r="K48" s="215">
        <f t="shared" si="14"/>
        <v>2.5176440189928592E-2</v>
      </c>
      <c r="L48" s="52">
        <f t="shared" si="15"/>
        <v>-0.12213971210082043</v>
      </c>
      <c r="N48" s="27">
        <f t="shared" si="16"/>
        <v>3.0562761018689417</v>
      </c>
      <c r="O48" s="152">
        <f t="shared" si="17"/>
        <v>3.1631564355063091</v>
      </c>
      <c r="P48" s="52">
        <f t="shared" si="8"/>
        <v>3.4970771643310972E-2</v>
      </c>
    </row>
    <row r="49" spans="1:16" ht="20.100000000000001" customHeight="1" x14ac:dyDescent="0.25">
      <c r="A49" s="38" t="s">
        <v>178</v>
      </c>
      <c r="B49" s="19">
        <v>3387.96</v>
      </c>
      <c r="C49" s="140">
        <v>2986.91</v>
      </c>
      <c r="D49" s="247">
        <f t="shared" si="11"/>
        <v>1.6979657198324484E-2</v>
      </c>
      <c r="E49" s="215">
        <f t="shared" si="12"/>
        <v>1.5495546906309294E-2</v>
      </c>
      <c r="F49" s="52">
        <f t="shared" si="18"/>
        <v>-0.1183750693632747</v>
      </c>
      <c r="H49" s="19">
        <v>1367.701</v>
      </c>
      <c r="I49" s="140">
        <v>1246.2319999999997</v>
      </c>
      <c r="J49" s="247">
        <f t="shared" si="13"/>
        <v>2.6675890584888121E-2</v>
      </c>
      <c r="K49" s="215">
        <f t="shared" si="14"/>
        <v>2.4554553281844964E-2</v>
      </c>
      <c r="L49" s="52">
        <f t="shared" si="15"/>
        <v>-8.8812540167770793E-2</v>
      </c>
      <c r="N49" s="27">
        <f t="shared" si="16"/>
        <v>4.0369455365470666</v>
      </c>
      <c r="O49" s="152">
        <f t="shared" si="17"/>
        <v>4.1723118540565327</v>
      </c>
      <c r="P49" s="52">
        <f t="shared" si="8"/>
        <v>3.3531866180500781E-2</v>
      </c>
    </row>
    <row r="50" spans="1:16" ht="20.100000000000001" customHeight="1" x14ac:dyDescent="0.25">
      <c r="A50" s="38" t="s">
        <v>190</v>
      </c>
      <c r="B50" s="19">
        <v>2131.9199999999996</v>
      </c>
      <c r="C50" s="140">
        <v>5294.66</v>
      </c>
      <c r="D50" s="247">
        <f t="shared" si="11"/>
        <v>1.0684680685206414E-2</v>
      </c>
      <c r="E50" s="215">
        <f t="shared" si="12"/>
        <v>2.7467735011419685E-2</v>
      </c>
      <c r="F50" s="52">
        <f t="shared" si="18"/>
        <v>1.4835172051484111</v>
      </c>
      <c r="H50" s="19">
        <v>520.80400000000009</v>
      </c>
      <c r="I50" s="140">
        <v>1132.4109999999998</v>
      </c>
      <c r="J50" s="247">
        <f t="shared" si="13"/>
        <v>1.0157856519935332E-2</v>
      </c>
      <c r="K50" s="215">
        <f t="shared" si="14"/>
        <v>2.2311934083258447E-2</v>
      </c>
      <c r="L50" s="52">
        <f t="shared" si="15"/>
        <v>1.1743515794809556</v>
      </c>
      <c r="N50" s="27">
        <f t="shared" si="16"/>
        <v>2.4428871627453197</v>
      </c>
      <c r="O50" s="152">
        <f t="shared" si="17"/>
        <v>2.1387794494830641</v>
      </c>
      <c r="P50" s="52">
        <f t="shared" si="8"/>
        <v>-0.12448700779142782</v>
      </c>
    </row>
    <row r="51" spans="1:16" ht="20.100000000000001" customHeight="1" x14ac:dyDescent="0.25">
      <c r="A51" s="38" t="s">
        <v>193</v>
      </c>
      <c r="B51" s="19">
        <v>6550.68</v>
      </c>
      <c r="C51" s="140">
        <v>2945.1500000000005</v>
      </c>
      <c r="D51" s="247">
        <f t="shared" si="11"/>
        <v>3.2830464591057811E-2</v>
      </c>
      <c r="E51" s="215">
        <f t="shared" si="12"/>
        <v>1.5278903606441716E-2</v>
      </c>
      <c r="F51" s="52">
        <f t="shared" si="18"/>
        <v>-0.55040545409026231</v>
      </c>
      <c r="H51" s="19">
        <v>1082.9689999999996</v>
      </c>
      <c r="I51" s="140">
        <v>611.76599999999996</v>
      </c>
      <c r="J51" s="247">
        <f t="shared" si="13"/>
        <v>2.1122425552679784E-2</v>
      </c>
      <c r="K51" s="215">
        <f t="shared" si="14"/>
        <v>1.2053647188501956E-2</v>
      </c>
      <c r="L51" s="52">
        <f t="shared" si="15"/>
        <v>-0.43510294385157822</v>
      </c>
      <c r="N51" s="27">
        <f t="shared" si="16"/>
        <v>1.6532161546587523</v>
      </c>
      <c r="O51" s="152">
        <f t="shared" si="17"/>
        <v>2.0771981053596584</v>
      </c>
      <c r="P51" s="52">
        <f t="shared" si="8"/>
        <v>0.25645887230543196</v>
      </c>
    </row>
    <row r="52" spans="1:16" ht="20.100000000000001" customHeight="1" x14ac:dyDescent="0.25">
      <c r="A52" s="38" t="s">
        <v>183</v>
      </c>
      <c r="B52" s="19">
        <v>225.96999999999994</v>
      </c>
      <c r="C52" s="140">
        <v>1764.7800000000002</v>
      </c>
      <c r="D52" s="247">
        <f t="shared" si="11"/>
        <v>1.1325083935776639E-3</v>
      </c>
      <c r="E52" s="215">
        <f t="shared" si="12"/>
        <v>9.1553583031683313E-3</v>
      </c>
      <c r="F52" s="52">
        <f t="shared" si="18"/>
        <v>6.809797760764706</v>
      </c>
      <c r="H52" s="19">
        <v>95.863</v>
      </c>
      <c r="I52" s="140">
        <v>527.81099999999981</v>
      </c>
      <c r="J52" s="247">
        <f t="shared" si="13"/>
        <v>1.8697294943405976E-3</v>
      </c>
      <c r="K52" s="215">
        <f t="shared" si="14"/>
        <v>1.0399478846830984E-2</v>
      </c>
      <c r="L52" s="52">
        <f t="shared" si="15"/>
        <v>4.5058886118731918</v>
      </c>
      <c r="N52" s="27">
        <f t="shared" si="16"/>
        <v>4.2422887993981515</v>
      </c>
      <c r="O52" s="152">
        <f t="shared" si="17"/>
        <v>2.9908033862577761</v>
      </c>
      <c r="P52" s="52">
        <f t="shared" si="8"/>
        <v>-0.29500240844468728</v>
      </c>
    </row>
    <row r="53" spans="1:16" ht="20.100000000000001" customHeight="1" x14ac:dyDescent="0.25">
      <c r="A53" s="38" t="s">
        <v>192</v>
      </c>
      <c r="B53" s="19">
        <v>1063.5599999999997</v>
      </c>
      <c r="C53" s="140">
        <v>1088</v>
      </c>
      <c r="D53" s="247">
        <f t="shared" si="11"/>
        <v>5.3303121081270093E-3</v>
      </c>
      <c r="E53" s="215">
        <f t="shared" si="12"/>
        <v>5.6443465099599629E-3</v>
      </c>
      <c r="F53" s="52">
        <f t="shared" si="18"/>
        <v>2.2979427582835277E-2</v>
      </c>
      <c r="H53" s="19">
        <v>399.41899999999987</v>
      </c>
      <c r="I53" s="140">
        <v>367.02199999999993</v>
      </c>
      <c r="J53" s="247">
        <f t="shared" si="13"/>
        <v>7.7903412672253834E-3</v>
      </c>
      <c r="K53" s="215">
        <f t="shared" si="14"/>
        <v>7.2314474789680434E-3</v>
      </c>
      <c r="L53" s="52">
        <f t="shared" si="15"/>
        <v>-8.1110312729239076E-2</v>
      </c>
      <c r="N53" s="27">
        <f t="shared" si="16"/>
        <v>3.7554909925157016</v>
      </c>
      <c r="O53" s="152">
        <f t="shared" si="17"/>
        <v>3.3733639705882346</v>
      </c>
      <c r="P53" s="52">
        <f t="shared" si="8"/>
        <v>-0.10175154798374061</v>
      </c>
    </row>
    <row r="54" spans="1:16" ht="20.100000000000001" customHeight="1" x14ac:dyDescent="0.25">
      <c r="A54" s="38" t="s">
        <v>196</v>
      </c>
      <c r="B54" s="19">
        <v>1633.7900000000002</v>
      </c>
      <c r="C54" s="140">
        <v>1193.8900000000006</v>
      </c>
      <c r="D54" s="247">
        <f t="shared" si="11"/>
        <v>8.1881705020279347E-3</v>
      </c>
      <c r="E54" s="215">
        <f t="shared" si="12"/>
        <v>6.193684609169213E-3</v>
      </c>
      <c r="F54" s="52">
        <f>(C54-B54)/B54</f>
        <v>-0.26925125016066909</v>
      </c>
      <c r="H54" s="19">
        <v>446.16099999999994</v>
      </c>
      <c r="I54" s="140">
        <v>328.07700000000006</v>
      </c>
      <c r="J54" s="247">
        <f t="shared" si="13"/>
        <v>8.7020057887244855E-3</v>
      </c>
      <c r="K54" s="215">
        <f t="shared" si="14"/>
        <v>6.4641127631515265E-3</v>
      </c>
      <c r="L54" s="52">
        <f t="shared" si="15"/>
        <v>-0.26466679068766635</v>
      </c>
      <c r="N54" s="27">
        <f t="shared" si="16"/>
        <v>2.7308344401667286</v>
      </c>
      <c r="O54" s="152">
        <f t="shared" si="17"/>
        <v>2.7479667306033213</v>
      </c>
      <c r="P54" s="52">
        <f t="shared" si="8"/>
        <v>6.2736466863757235E-3</v>
      </c>
    </row>
    <row r="55" spans="1:16" ht="20.100000000000001" customHeight="1" x14ac:dyDescent="0.25">
      <c r="A55" s="38" t="s">
        <v>197</v>
      </c>
      <c r="B55" s="19">
        <v>475.00999999999988</v>
      </c>
      <c r="C55" s="140">
        <v>631.44999999999993</v>
      </c>
      <c r="D55" s="247">
        <f t="shared" si="11"/>
        <v>2.3806381910577781E-3</v>
      </c>
      <c r="E55" s="215">
        <f t="shared" si="12"/>
        <v>3.2758479813549801E-3</v>
      </c>
      <c r="F55" s="52">
        <f>(C55-B55)/B55</f>
        <v>0.32934043493821202</v>
      </c>
      <c r="H55" s="19">
        <v>188.303</v>
      </c>
      <c r="I55" s="140">
        <v>271.57700000000006</v>
      </c>
      <c r="J55" s="247">
        <f t="shared" si="13"/>
        <v>3.6726961702932058E-3</v>
      </c>
      <c r="K55" s="215">
        <f t="shared" si="14"/>
        <v>5.350891259912771E-3</v>
      </c>
      <c r="L55" s="52">
        <f t="shared" si="15"/>
        <v>0.44223405893692641</v>
      </c>
      <c r="N55" s="27">
        <f t="shared" ref="N55:N56" si="19">(H55/B55)*10</f>
        <v>3.9641902275741576</v>
      </c>
      <c r="O55" s="152">
        <f t="shared" ref="O55:O56" si="20">(I55/C55)*10</f>
        <v>4.3008472563148326</v>
      </c>
      <c r="P55" s="52">
        <f t="shared" ref="P55:P56" si="21">(O55-N55)/N55</f>
        <v>8.4924539291518428E-2</v>
      </c>
    </row>
    <row r="56" spans="1:16" ht="20.100000000000001" customHeight="1" x14ac:dyDescent="0.25">
      <c r="A56" s="38" t="s">
        <v>198</v>
      </c>
      <c r="B56" s="19">
        <v>502.46</v>
      </c>
      <c r="C56" s="140">
        <v>615.70000000000016</v>
      </c>
      <c r="D56" s="247">
        <f t="shared" si="11"/>
        <v>2.5182111228792899E-3</v>
      </c>
      <c r="E56" s="215">
        <f t="shared" si="12"/>
        <v>3.1941398402411305E-3</v>
      </c>
      <c r="F56" s="52">
        <f t="shared" si="18"/>
        <v>0.22537117382478244</v>
      </c>
      <c r="H56" s="19">
        <v>138.31800000000001</v>
      </c>
      <c r="I56" s="140">
        <v>126.07700000000001</v>
      </c>
      <c r="J56" s="247">
        <f t="shared" si="13"/>
        <v>2.6977795833450112E-3</v>
      </c>
      <c r="K56" s="215">
        <f t="shared" si="14"/>
        <v>2.4840996011297805E-3</v>
      </c>
      <c r="L56" s="52">
        <f t="shared" si="15"/>
        <v>-8.8498966150464861E-2</v>
      </c>
      <c r="N56" s="27">
        <f t="shared" si="19"/>
        <v>2.752816144568722</v>
      </c>
      <c r="O56" s="152">
        <f t="shared" si="20"/>
        <v>2.0477018028260514</v>
      </c>
      <c r="P56" s="52">
        <f t="shared" si="21"/>
        <v>-0.256142911372361</v>
      </c>
    </row>
    <row r="57" spans="1:16" ht="20.100000000000001" customHeight="1" x14ac:dyDescent="0.25">
      <c r="A57" s="38" t="s">
        <v>195</v>
      </c>
      <c r="B57" s="19">
        <v>511.29</v>
      </c>
      <c r="C57" s="140">
        <v>340.2299999999999</v>
      </c>
      <c r="D57" s="247">
        <f t="shared" si="11"/>
        <v>2.5624650022229674E-3</v>
      </c>
      <c r="E57" s="215">
        <f t="shared" si="12"/>
        <v>1.7650514826136744E-3</v>
      </c>
      <c r="F57" s="52">
        <f t="shared" ref="F57:F58" si="22">(C57-B57)/B57</f>
        <v>-0.33456551076688396</v>
      </c>
      <c r="H57" s="19">
        <v>160.89299999999997</v>
      </c>
      <c r="I57" s="140">
        <v>120.17400000000001</v>
      </c>
      <c r="J57" s="247">
        <f t="shared" si="13"/>
        <v>3.1380865144314462E-3</v>
      </c>
      <c r="K57" s="215">
        <f t="shared" si="14"/>
        <v>2.3677925828356496E-3</v>
      </c>
      <c r="L57" s="52">
        <f t="shared" si="15"/>
        <v>-0.25308124032742241</v>
      </c>
      <c r="N57" s="27">
        <f t="shared" si="16"/>
        <v>3.1468051399401507</v>
      </c>
      <c r="O57" s="152">
        <f t="shared" si="17"/>
        <v>3.532140022925669</v>
      </c>
      <c r="P57" s="52">
        <f t="shared" ref="P57:P58" si="23">(O57-N57)/N57</f>
        <v>0.12245273089672373</v>
      </c>
    </row>
    <row r="58" spans="1:16" ht="20.100000000000001" customHeight="1" x14ac:dyDescent="0.25">
      <c r="A58" s="38" t="s">
        <v>219</v>
      </c>
      <c r="B58" s="19">
        <v>150.53999999999996</v>
      </c>
      <c r="C58" s="140">
        <v>162.94999999999999</v>
      </c>
      <c r="D58" s="247">
        <f t="shared" si="11"/>
        <v>7.5447100751950048E-4</v>
      </c>
      <c r="E58" s="215">
        <f t="shared" si="12"/>
        <v>8.4535502187313958E-4</v>
      </c>
      <c r="F58" s="52">
        <f t="shared" si="22"/>
        <v>8.2436561711173292E-2</v>
      </c>
      <c r="H58" s="19">
        <v>51.058</v>
      </c>
      <c r="I58" s="140">
        <v>50.847000000000001</v>
      </c>
      <c r="J58" s="247">
        <f t="shared" si="13"/>
        <v>9.9584457530060865E-4</v>
      </c>
      <c r="K58" s="215">
        <f t="shared" si="14"/>
        <v>1.0018402438085132E-3</v>
      </c>
      <c r="L58" s="52">
        <f t="shared" si="15"/>
        <v>-4.1325551333776982E-3</v>
      </c>
      <c r="N58" s="27">
        <f t="shared" si="16"/>
        <v>3.3916567025375324</v>
      </c>
      <c r="O58" s="152">
        <f t="shared" si="17"/>
        <v>3.1204050322184722</v>
      </c>
      <c r="P58" s="52">
        <f t="shared" si="23"/>
        <v>-7.9976157408890497E-2</v>
      </c>
    </row>
    <row r="59" spans="1:16" ht="20.100000000000001" customHeight="1" x14ac:dyDescent="0.25">
      <c r="A59" s="38" t="s">
        <v>194</v>
      </c>
      <c r="B59" s="19">
        <v>143.35999999999996</v>
      </c>
      <c r="C59" s="140">
        <v>99.52000000000001</v>
      </c>
      <c r="D59" s="247">
        <f t="shared" si="11"/>
        <v>7.1848653937820904E-4</v>
      </c>
      <c r="E59" s="215">
        <f t="shared" si="12"/>
        <v>5.1629169546986724E-4</v>
      </c>
      <c r="F59" s="52">
        <f t="shared" ref="F59:F60" si="24">(C59-B59)/B59</f>
        <v>-0.30580357142857117</v>
      </c>
      <c r="H59" s="19">
        <v>54.686</v>
      </c>
      <c r="I59" s="140">
        <v>50.615000000000002</v>
      </c>
      <c r="J59" s="247">
        <f t="shared" si="13"/>
        <v>1.0666057512023401E-3</v>
      </c>
      <c r="K59" s="215">
        <f t="shared" si="14"/>
        <v>9.9726913958282496E-4</v>
      </c>
      <c r="L59" s="52">
        <f t="shared" si="15"/>
        <v>-7.4443184727352479E-2</v>
      </c>
      <c r="N59" s="27">
        <f t="shared" si="16"/>
        <v>3.8145926339285725</v>
      </c>
      <c r="O59" s="152">
        <f t="shared" si="17"/>
        <v>5.0859123794212211</v>
      </c>
      <c r="P59" s="52">
        <f t="shared" ref="P59" si="25">(O59-N59)/N59</f>
        <v>0.33327798470143372</v>
      </c>
    </row>
    <row r="60" spans="1:16" ht="20.100000000000001" customHeight="1" x14ac:dyDescent="0.25">
      <c r="A60" s="38" t="s">
        <v>199</v>
      </c>
      <c r="B60" s="19">
        <v>42.390000000000008</v>
      </c>
      <c r="C60" s="140">
        <v>95.500000000000028</v>
      </c>
      <c r="D60" s="247">
        <f t="shared" si="11"/>
        <v>2.1244869143584191E-4</v>
      </c>
      <c r="E60" s="215">
        <f t="shared" si="12"/>
        <v>4.9543666516652259E-4</v>
      </c>
      <c r="F60" s="52">
        <f t="shared" si="24"/>
        <v>1.2528898325076672</v>
      </c>
      <c r="H60" s="19">
        <v>29.033000000000001</v>
      </c>
      <c r="I60" s="140">
        <v>32.061</v>
      </c>
      <c r="J60" s="247">
        <f t="shared" si="13"/>
        <v>5.6626494486079694E-4</v>
      </c>
      <c r="K60" s="215">
        <f t="shared" si="14"/>
        <v>6.3169901974049103E-4</v>
      </c>
      <c r="L60" s="52">
        <f t="shared" si="15"/>
        <v>0.10429511245823712</v>
      </c>
      <c r="N60" s="27">
        <f t="shared" ref="N60" si="26">(H60/B60)*10</f>
        <v>6.8490209955178099</v>
      </c>
      <c r="O60" s="152">
        <f t="shared" ref="O60" si="27">(I60/C60)*10</f>
        <v>3.3571727748691087</v>
      </c>
      <c r="P60" s="52">
        <f t="shared" ref="P60" si="28">(O60-N60)/N60</f>
        <v>-0.50983172966382551</v>
      </c>
    </row>
    <row r="61" spans="1:16" ht="20.100000000000001" customHeight="1" thickBot="1" x14ac:dyDescent="0.3">
      <c r="A61" s="8" t="s">
        <v>17</v>
      </c>
      <c r="B61" s="19">
        <f>B62-SUM(B39:B60)</f>
        <v>174.84000000002561</v>
      </c>
      <c r="C61" s="140">
        <f>C62-SUM(C39:C60)</f>
        <v>164.50999999995111</v>
      </c>
      <c r="D61" s="247">
        <f t="shared" si="11"/>
        <v>8.7625688159113078E-4</v>
      </c>
      <c r="E61" s="215">
        <f t="shared" si="12"/>
        <v>8.534480187070198E-4</v>
      </c>
      <c r="F61" s="52">
        <f t="shared" si="18"/>
        <v>-5.9082589796802747E-2</v>
      </c>
      <c r="H61" s="19">
        <f>H62-SUM(H39:H60)</f>
        <v>89.481000000021595</v>
      </c>
      <c r="I61" s="140">
        <f>I62-SUM(I39:I60)</f>
        <v>69.667000000001281</v>
      </c>
      <c r="J61" s="247">
        <f t="shared" si="13"/>
        <v>1.7452537984741913E-3</v>
      </c>
      <c r="K61" s="215">
        <f t="shared" si="14"/>
        <v>1.3726513710820498E-3</v>
      </c>
      <c r="L61" s="52">
        <f t="shared" si="15"/>
        <v>-0.22143248287363276</v>
      </c>
      <c r="N61" s="27">
        <f t="shared" si="16"/>
        <v>5.1178792038439989</v>
      </c>
      <c r="O61" s="152">
        <f t="shared" si="17"/>
        <v>4.2348185520650405</v>
      </c>
      <c r="P61" s="52">
        <f t="shared" si="8"/>
        <v>-0.17254425448644789</v>
      </c>
    </row>
    <row r="62" spans="1:16" ht="26.25" customHeight="1" thickBot="1" x14ac:dyDescent="0.3">
      <c r="A62" s="12" t="s">
        <v>18</v>
      </c>
      <c r="B62" s="17">
        <v>199530.53000000006</v>
      </c>
      <c r="C62" s="145">
        <v>192759.25</v>
      </c>
      <c r="D62" s="253">
        <f>SUM(D39:D61)</f>
        <v>0.99999999999999978</v>
      </c>
      <c r="E62" s="254">
        <f>SUM(E39:E61)</f>
        <v>0.99999999999999956</v>
      </c>
      <c r="F62" s="57">
        <f t="shared" si="18"/>
        <v>-3.393605980999527E-2</v>
      </c>
      <c r="G62" s="1"/>
      <c r="H62" s="17">
        <v>51271.053000000007</v>
      </c>
      <c r="I62" s="145">
        <v>50753.600999999995</v>
      </c>
      <c r="J62" s="253">
        <f>SUM(J39:J61)</f>
        <v>1.0000000000000002</v>
      </c>
      <c r="K62" s="254">
        <f>SUM(K39:K61)</f>
        <v>1.0000000000000002</v>
      </c>
      <c r="L62" s="57">
        <f t="shared" si="15"/>
        <v>-1.009247849854014E-2</v>
      </c>
      <c r="M62" s="1"/>
      <c r="N62" s="29">
        <f t="shared" si="16"/>
        <v>2.5695843638564981</v>
      </c>
      <c r="O62" s="146">
        <f t="shared" si="17"/>
        <v>2.6330046936787728</v>
      </c>
      <c r="P62" s="57">
        <f t="shared" si="8"/>
        <v>2.4681162725901623E-2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5"/>
      <c r="D65" s="349" t="s">
        <v>104</v>
      </c>
      <c r="E65" s="345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5"/>
      <c r="P65" s="130" t="s">
        <v>0</v>
      </c>
    </row>
    <row r="66" spans="1:16" x14ac:dyDescent="0.25">
      <c r="A66" s="362"/>
      <c r="B66" s="352" t="str">
        <f>B5</f>
        <v>jan-jul</v>
      </c>
      <c r="C66" s="354"/>
      <c r="D66" s="352" t="str">
        <f>B5</f>
        <v>jan-jul</v>
      </c>
      <c r="E66" s="354"/>
      <c r="F66" s="131" t="str">
        <f>F37</f>
        <v>2022/2021</v>
      </c>
      <c r="H66" s="355" t="str">
        <f>B5</f>
        <v>jan-jul</v>
      </c>
      <c r="I66" s="354"/>
      <c r="J66" s="352" t="str">
        <f>B5</f>
        <v>jan-jul</v>
      </c>
      <c r="K66" s="353"/>
      <c r="L66" s="131" t="str">
        <f>L37</f>
        <v>2022/2021</v>
      </c>
      <c r="N66" s="355" t="str">
        <f>B5</f>
        <v>jan-jul</v>
      </c>
      <c r="O66" s="353"/>
      <c r="P66" s="131" t="str">
        <f>P37</f>
        <v>2022/2021</v>
      </c>
    </row>
    <row r="67" spans="1:16" ht="19.5" customHeight="1" thickBot="1" x14ac:dyDescent="0.3">
      <c r="A67" s="363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165</v>
      </c>
      <c r="B68" s="39">
        <v>68944.530000000013</v>
      </c>
      <c r="C68" s="147">
        <v>63736.649999999987</v>
      </c>
      <c r="D68" s="247">
        <f>B68/$B$96</f>
        <v>0.2771298596888126</v>
      </c>
      <c r="E68" s="246">
        <f>C68/$C$96</f>
        <v>0.26653941187208202</v>
      </c>
      <c r="F68" s="61">
        <f t="shared" ref="F68:F75" si="29">(C68-B68)/B68</f>
        <v>-7.553724711735689E-2</v>
      </c>
      <c r="H68" s="19">
        <v>20952.624000000011</v>
      </c>
      <c r="I68" s="147">
        <v>21327.476999999995</v>
      </c>
      <c r="J68" s="245">
        <f>H68/$H$96</f>
        <v>0.2403247508264876</v>
      </c>
      <c r="K68" s="246">
        <f>I68/$I$96</f>
        <v>0.23675996390298906</v>
      </c>
      <c r="L68" s="61">
        <f t="shared" ref="L68:L96" si="30">(I68-H68)/H68</f>
        <v>1.7890503833791149E-2</v>
      </c>
      <c r="N68" s="41">
        <f t="shared" ref="N68:N96" si="31">(H68/B68)*10</f>
        <v>3.0390553101166988</v>
      </c>
      <c r="O68" s="149">
        <f t="shared" ref="O68:O96" si="32">(I68/C68)*10</f>
        <v>3.3461873192268499</v>
      </c>
      <c r="P68" s="61">
        <f t="shared" si="8"/>
        <v>0.10106167139760193</v>
      </c>
    </row>
    <row r="69" spans="1:16" ht="20.100000000000001" customHeight="1" x14ac:dyDescent="0.25">
      <c r="A69" s="38" t="s">
        <v>169</v>
      </c>
      <c r="B69" s="19">
        <v>40407.439999999995</v>
      </c>
      <c r="C69" s="140">
        <v>39286.390000000007</v>
      </c>
      <c r="D69" s="247">
        <f t="shared" ref="D69:D95" si="33">B69/$B$96</f>
        <v>0.16242199602468985</v>
      </c>
      <c r="E69" s="215">
        <f t="shared" ref="E69:E95" si="34">C69/$C$96</f>
        <v>0.16429120898536789</v>
      </c>
      <c r="F69" s="52">
        <f t="shared" si="29"/>
        <v>-2.7743653149023755E-2</v>
      </c>
      <c r="H69" s="19">
        <v>14789.079000000002</v>
      </c>
      <c r="I69" s="140">
        <v>15837.568999999996</v>
      </c>
      <c r="J69" s="214">
        <f t="shared" ref="J69:J96" si="35">H69/$H$96</f>
        <v>0.16962943283992685</v>
      </c>
      <c r="K69" s="215">
        <f t="shared" ref="K69:K96" si="36">I69/$I$96</f>
        <v>0.17581555777793587</v>
      </c>
      <c r="L69" s="52">
        <f t="shared" si="30"/>
        <v>7.0896233632939162E-2</v>
      </c>
      <c r="N69" s="40">
        <f t="shared" si="31"/>
        <v>3.6599891010170409</v>
      </c>
      <c r="O69" s="143">
        <f t="shared" si="32"/>
        <v>4.0313118614359817</v>
      </c>
      <c r="P69" s="52">
        <f t="shared" si="8"/>
        <v>0.10145460824343913</v>
      </c>
    </row>
    <row r="70" spans="1:16" ht="20.100000000000001" customHeight="1" x14ac:dyDescent="0.25">
      <c r="A70" s="38" t="s">
        <v>168</v>
      </c>
      <c r="B70" s="19">
        <v>42457.940000000024</v>
      </c>
      <c r="C70" s="140">
        <v>37904.279999999992</v>
      </c>
      <c r="D70" s="247">
        <f t="shared" si="33"/>
        <v>0.1706641985212754</v>
      </c>
      <c r="E70" s="215">
        <f t="shared" si="34"/>
        <v>0.1585113823621844</v>
      </c>
      <c r="F70" s="52">
        <f t="shared" si="29"/>
        <v>-0.10725108189422355</v>
      </c>
      <c r="H70" s="19">
        <v>16389.978999999999</v>
      </c>
      <c r="I70" s="140">
        <v>15583.737000000003</v>
      </c>
      <c r="J70" s="214">
        <f t="shared" si="35"/>
        <v>0.18799161476034518</v>
      </c>
      <c r="K70" s="215">
        <f t="shared" si="36"/>
        <v>0.17299772540341629</v>
      </c>
      <c r="L70" s="52">
        <f t="shared" si="30"/>
        <v>-4.91911551564524E-2</v>
      </c>
      <c r="N70" s="40">
        <f t="shared" si="31"/>
        <v>3.8602859677129859</v>
      </c>
      <c r="O70" s="143">
        <f t="shared" si="32"/>
        <v>4.1113396692932849</v>
      </c>
      <c r="P70" s="52">
        <f t="shared" si="8"/>
        <v>6.5035000950728755E-2</v>
      </c>
    </row>
    <row r="71" spans="1:16" ht="20.100000000000001" customHeight="1" x14ac:dyDescent="0.25">
      <c r="A71" s="38" t="s">
        <v>167</v>
      </c>
      <c r="B71" s="19">
        <v>24755.84</v>
      </c>
      <c r="C71" s="140">
        <v>27605.3</v>
      </c>
      <c r="D71" s="247">
        <f t="shared" si="33"/>
        <v>9.9508727750826545E-2</v>
      </c>
      <c r="E71" s="215">
        <f t="shared" si="34"/>
        <v>0.1154422208658972</v>
      </c>
      <c r="F71" s="52">
        <f t="shared" si="29"/>
        <v>0.11510253742147304</v>
      </c>
      <c r="H71" s="19">
        <v>8349.3829999999998</v>
      </c>
      <c r="I71" s="140">
        <v>9434.7220000000016</v>
      </c>
      <c r="J71" s="214">
        <f t="shared" si="35"/>
        <v>9.5766687219219437E-2</v>
      </c>
      <c r="K71" s="215">
        <f t="shared" si="36"/>
        <v>0.10473645992701047</v>
      </c>
      <c r="L71" s="52">
        <f t="shared" si="30"/>
        <v>0.12999032383590522</v>
      </c>
      <c r="N71" s="40">
        <f t="shared" si="31"/>
        <v>3.3726922617047128</v>
      </c>
      <c r="O71" s="143">
        <f t="shared" si="32"/>
        <v>3.4177212346904406</v>
      </c>
      <c r="P71" s="52">
        <f t="shared" si="8"/>
        <v>1.3351047024660391E-2</v>
      </c>
    </row>
    <row r="72" spans="1:16" ht="20.100000000000001" customHeight="1" x14ac:dyDescent="0.25">
      <c r="A72" s="38" t="s">
        <v>174</v>
      </c>
      <c r="B72" s="19">
        <v>23167.84</v>
      </c>
      <c r="C72" s="140">
        <v>18968.48</v>
      </c>
      <c r="D72" s="247">
        <f t="shared" si="33"/>
        <v>9.3125593118016159E-2</v>
      </c>
      <c r="E72" s="215">
        <f t="shared" si="34"/>
        <v>7.9324023200267837E-2</v>
      </c>
      <c r="F72" s="52">
        <f t="shared" si="29"/>
        <v>-0.18125815786020624</v>
      </c>
      <c r="H72" s="19">
        <v>9092.280999999999</v>
      </c>
      <c r="I72" s="140">
        <v>8214.8499999999985</v>
      </c>
      <c r="J72" s="214">
        <f t="shared" si="35"/>
        <v>0.10428766181120828</v>
      </c>
      <c r="K72" s="215">
        <f t="shared" si="36"/>
        <v>9.119445255847515E-2</v>
      </c>
      <c r="L72" s="52">
        <f t="shared" si="30"/>
        <v>-9.6502846755396207E-2</v>
      </c>
      <c r="N72" s="40">
        <f t="shared" si="31"/>
        <v>3.9245268441080388</v>
      </c>
      <c r="O72" s="143">
        <f t="shared" si="32"/>
        <v>4.3307898155255451</v>
      </c>
      <c r="P72" s="52">
        <f t="shared" ref="P72:P75" si="37">(O72-N72)/N72</f>
        <v>0.10351896866941708</v>
      </c>
    </row>
    <row r="73" spans="1:16" ht="20.100000000000001" customHeight="1" x14ac:dyDescent="0.25">
      <c r="A73" s="38" t="s">
        <v>173</v>
      </c>
      <c r="B73" s="19">
        <v>6397.9199999999983</v>
      </c>
      <c r="C73" s="140">
        <v>8496.23</v>
      </c>
      <c r="D73" s="247">
        <f t="shared" si="33"/>
        <v>2.5717118847575684E-2</v>
      </c>
      <c r="E73" s="215">
        <f t="shared" si="34"/>
        <v>3.5530266296235208E-2</v>
      </c>
      <c r="F73" s="52">
        <f t="shared" si="29"/>
        <v>0.3279675269462578</v>
      </c>
      <c r="H73" s="19">
        <v>2379.7430000000004</v>
      </c>
      <c r="I73" s="140">
        <v>3586.2840000000001</v>
      </c>
      <c r="J73" s="214">
        <f t="shared" si="35"/>
        <v>2.7295442494748051E-2</v>
      </c>
      <c r="K73" s="215">
        <f t="shared" si="36"/>
        <v>3.9811951051963036E-2</v>
      </c>
      <c r="L73" s="52">
        <f t="shared" si="30"/>
        <v>0.5070047479916947</v>
      </c>
      <c r="N73" s="40">
        <f t="shared" si="31"/>
        <v>3.7195572936204284</v>
      </c>
      <c r="O73" s="143">
        <f t="shared" si="32"/>
        <v>4.2210297979221378</v>
      </c>
      <c r="P73" s="52">
        <f t="shared" si="37"/>
        <v>0.13482048123356141</v>
      </c>
    </row>
    <row r="74" spans="1:16" ht="20.100000000000001" customHeight="1" x14ac:dyDescent="0.25">
      <c r="A74" s="38" t="s">
        <v>179</v>
      </c>
      <c r="B74" s="19">
        <v>6258.7500000000009</v>
      </c>
      <c r="C74" s="140">
        <v>5539.8400000000011</v>
      </c>
      <c r="D74" s="247">
        <f t="shared" si="33"/>
        <v>2.5157710253842558E-2</v>
      </c>
      <c r="E74" s="215">
        <f t="shared" si="34"/>
        <v>2.3166979994484107E-2</v>
      </c>
      <c r="F74" s="52">
        <f t="shared" si="29"/>
        <v>-0.11486478929498697</v>
      </c>
      <c r="H74" s="19">
        <v>2282.5569999999998</v>
      </c>
      <c r="I74" s="140">
        <v>2097.5770000000002</v>
      </c>
      <c r="J74" s="214">
        <f t="shared" si="35"/>
        <v>2.6180727639280633E-2</v>
      </c>
      <c r="K74" s="215">
        <f t="shared" si="36"/>
        <v>2.3285560444104111E-2</v>
      </c>
      <c r="L74" s="52">
        <f t="shared" si="30"/>
        <v>-8.1040692521588548E-2</v>
      </c>
      <c r="N74" s="40">
        <f t="shared" si="31"/>
        <v>3.6469854204114234</v>
      </c>
      <c r="O74" s="143">
        <f t="shared" si="32"/>
        <v>3.7863494252541585</v>
      </c>
      <c r="P74" s="52">
        <f t="shared" si="37"/>
        <v>3.8213480115040666E-2</v>
      </c>
    </row>
    <row r="75" spans="1:16" ht="20.100000000000001" customHeight="1" x14ac:dyDescent="0.25">
      <c r="A75" s="38" t="s">
        <v>184</v>
      </c>
      <c r="B75" s="19">
        <v>5235.5800000000008</v>
      </c>
      <c r="C75" s="140">
        <v>4573.05</v>
      </c>
      <c r="D75" s="247">
        <f t="shared" si="33"/>
        <v>2.1044969786429082E-2</v>
      </c>
      <c r="E75" s="215">
        <f t="shared" si="34"/>
        <v>1.912397431401909E-2</v>
      </c>
      <c r="F75" s="52">
        <f t="shared" si="29"/>
        <v>-0.12654376401468426</v>
      </c>
      <c r="H75" s="19">
        <v>1576.6170000000002</v>
      </c>
      <c r="I75" s="140">
        <v>1613.0540000000001</v>
      </c>
      <c r="J75" s="214">
        <f t="shared" si="35"/>
        <v>1.8083658050361818E-2</v>
      </c>
      <c r="K75" s="215">
        <f t="shared" si="36"/>
        <v>1.7906787887454863E-2</v>
      </c>
      <c r="L75" s="52">
        <f t="shared" si="30"/>
        <v>2.3110876008567646E-2</v>
      </c>
      <c r="N75" s="40">
        <f t="shared" si="31"/>
        <v>3.0113511779019708</v>
      </c>
      <c r="O75" s="143">
        <f t="shared" si="32"/>
        <v>3.5273045341730356</v>
      </c>
      <c r="P75" s="52">
        <f t="shared" si="37"/>
        <v>0.17133616300126545</v>
      </c>
    </row>
    <row r="76" spans="1:16" ht="20.100000000000001" customHeight="1" x14ac:dyDescent="0.25">
      <c r="A76" s="38" t="s">
        <v>185</v>
      </c>
      <c r="B76" s="19">
        <v>6619.2700000000013</v>
      </c>
      <c r="C76" s="140">
        <v>3169.08</v>
      </c>
      <c r="D76" s="247">
        <f t="shared" si="33"/>
        <v>2.660685867816296E-2</v>
      </c>
      <c r="E76" s="215">
        <f t="shared" si="34"/>
        <v>1.3252731660286159E-2</v>
      </c>
      <c r="F76" s="52">
        <f t="shared" ref="F76:F81" si="38">(C76-B76)/B76</f>
        <v>-0.52123421464904751</v>
      </c>
      <c r="H76" s="19">
        <v>2953.259</v>
      </c>
      <c r="I76" s="140">
        <v>1526.329</v>
      </c>
      <c r="J76" s="214">
        <f t="shared" si="35"/>
        <v>3.3873620473554127E-2</v>
      </c>
      <c r="K76" s="215">
        <f t="shared" si="36"/>
        <v>1.6944038853920013E-2</v>
      </c>
      <c r="L76" s="52">
        <f t="shared" si="30"/>
        <v>-0.48317130329578273</v>
      </c>
      <c r="N76" s="40">
        <f t="shared" si="31"/>
        <v>4.461608304238986</v>
      </c>
      <c r="O76" s="143">
        <f t="shared" si="32"/>
        <v>4.8163157761874107</v>
      </c>
      <c r="P76" s="52">
        <f t="shared" ref="P76:P81" si="39">(O76-N76)/N76</f>
        <v>7.9502154326594771E-2</v>
      </c>
    </row>
    <row r="77" spans="1:16" ht="20.100000000000001" customHeight="1" x14ac:dyDescent="0.25">
      <c r="A77" s="38" t="s">
        <v>188</v>
      </c>
      <c r="B77" s="19">
        <v>5466.4600000000009</v>
      </c>
      <c r="C77" s="140">
        <v>6831.8300000000008</v>
      </c>
      <c r="D77" s="247">
        <f t="shared" si="33"/>
        <v>2.1973016464025594E-2</v>
      </c>
      <c r="E77" s="215">
        <f t="shared" si="34"/>
        <v>2.8569935040671995E-2</v>
      </c>
      <c r="F77" s="52">
        <f t="shared" si="38"/>
        <v>0.24977224748740495</v>
      </c>
      <c r="H77" s="19">
        <v>1312.3779999999999</v>
      </c>
      <c r="I77" s="140">
        <v>1416.498</v>
      </c>
      <c r="J77" s="214">
        <f t="shared" si="35"/>
        <v>1.5052860006468115E-2</v>
      </c>
      <c r="K77" s="215">
        <f t="shared" si="36"/>
        <v>1.5724786168971432E-2</v>
      </c>
      <c r="L77" s="52">
        <f t="shared" si="30"/>
        <v>7.9336898363124131E-2</v>
      </c>
      <c r="N77" s="40">
        <f t="shared" si="31"/>
        <v>2.4007822246938599</v>
      </c>
      <c r="O77" s="143">
        <f t="shared" si="32"/>
        <v>2.0733800460491549</v>
      </c>
      <c r="P77" s="52">
        <f t="shared" si="39"/>
        <v>-0.13637312675724025</v>
      </c>
    </row>
    <row r="78" spans="1:16" ht="20.100000000000001" customHeight="1" x14ac:dyDescent="0.25">
      <c r="A78" s="38" t="s">
        <v>182</v>
      </c>
      <c r="B78" s="19">
        <v>141.46000000000004</v>
      </c>
      <c r="C78" s="140">
        <v>691</v>
      </c>
      <c r="D78" s="247">
        <f t="shared" si="33"/>
        <v>5.6861349191269324E-4</v>
      </c>
      <c r="E78" s="215">
        <f t="shared" si="34"/>
        <v>2.8896833078551933E-3</v>
      </c>
      <c r="F78" s="52">
        <f t="shared" si="38"/>
        <v>3.8847730807295338</v>
      </c>
      <c r="H78" s="19">
        <v>262.22699999999998</v>
      </c>
      <c r="I78" s="140">
        <v>1257.3129999999996</v>
      </c>
      <c r="J78" s="214">
        <f t="shared" si="35"/>
        <v>3.0077205812015398E-3</v>
      </c>
      <c r="K78" s="215">
        <f t="shared" si="36"/>
        <v>1.3957646302690134E-2</v>
      </c>
      <c r="L78" s="52">
        <f t="shared" si="30"/>
        <v>3.7947503498876918</v>
      </c>
      <c r="N78" s="40">
        <f t="shared" si="31"/>
        <v>18.537183656157211</v>
      </c>
      <c r="O78" s="143">
        <f t="shared" si="32"/>
        <v>18.19555716353111</v>
      </c>
      <c r="P78" s="52">
        <f t="shared" si="39"/>
        <v>-1.8429255433989759E-2</v>
      </c>
    </row>
    <row r="79" spans="1:16" ht="20.100000000000001" customHeight="1" x14ac:dyDescent="0.25">
      <c r="A79" s="38" t="s">
        <v>208</v>
      </c>
      <c r="B79" s="19">
        <v>2339.73</v>
      </c>
      <c r="C79" s="140">
        <v>4569.0999999999995</v>
      </c>
      <c r="D79" s="247">
        <f t="shared" si="33"/>
        <v>9.4047931954820106E-3</v>
      </c>
      <c r="E79" s="215">
        <f t="shared" si="34"/>
        <v>1.9107455863851177E-2</v>
      </c>
      <c r="F79" s="52">
        <f t="shared" si="38"/>
        <v>0.95283216439503682</v>
      </c>
      <c r="H79" s="19">
        <v>645.62099999999987</v>
      </c>
      <c r="I79" s="140">
        <v>1128.6109999999999</v>
      </c>
      <c r="J79" s="214">
        <f t="shared" si="35"/>
        <v>7.4052159745408332E-3</v>
      </c>
      <c r="K79" s="215">
        <f t="shared" si="36"/>
        <v>1.2528903424465838E-2</v>
      </c>
      <c r="L79" s="52">
        <f t="shared" si="30"/>
        <v>0.74810144031870107</v>
      </c>
      <c r="N79" s="40">
        <f t="shared" si="31"/>
        <v>2.7593824928517385</v>
      </c>
      <c r="O79" s="143">
        <f t="shared" si="32"/>
        <v>2.4700947670219522</v>
      </c>
      <c r="P79" s="52">
        <f t="shared" si="39"/>
        <v>-0.10483784925764902</v>
      </c>
    </row>
    <row r="80" spans="1:16" ht="20.100000000000001" customHeight="1" x14ac:dyDescent="0.25">
      <c r="A80" s="38" t="s">
        <v>201</v>
      </c>
      <c r="B80" s="19">
        <v>1681.3200000000002</v>
      </c>
      <c r="C80" s="140">
        <v>1240.5999999999997</v>
      </c>
      <c r="D80" s="247">
        <f t="shared" si="33"/>
        <v>6.7582442826427903E-3</v>
      </c>
      <c r="E80" s="215">
        <f t="shared" si="34"/>
        <v>5.1880479185602776E-3</v>
      </c>
      <c r="F80" s="52">
        <f t="shared" si="38"/>
        <v>-0.26212737610924775</v>
      </c>
      <c r="H80" s="19">
        <v>1087.5199999999998</v>
      </c>
      <c r="I80" s="140">
        <v>796.78499999999985</v>
      </c>
      <c r="J80" s="214">
        <f t="shared" si="35"/>
        <v>1.2473758562117165E-2</v>
      </c>
      <c r="K80" s="215">
        <f t="shared" si="36"/>
        <v>8.8452463382538479E-3</v>
      </c>
      <c r="L80" s="52">
        <f t="shared" si="30"/>
        <v>-0.26733761218184487</v>
      </c>
      <c r="N80" s="40">
        <f t="shared" si="31"/>
        <v>6.4682511360121788</v>
      </c>
      <c r="O80" s="143">
        <f t="shared" si="32"/>
        <v>6.4225777849427699</v>
      </c>
      <c r="P80" s="52">
        <f t="shared" si="39"/>
        <v>-7.0611592081082355E-3</v>
      </c>
    </row>
    <row r="81" spans="1:16" ht="20.100000000000001" customHeight="1" x14ac:dyDescent="0.25">
      <c r="A81" s="38" t="s">
        <v>204</v>
      </c>
      <c r="B81" s="19">
        <v>812.94999999999993</v>
      </c>
      <c r="C81" s="140">
        <v>1523.1599999999999</v>
      </c>
      <c r="D81" s="247">
        <f t="shared" si="33"/>
        <v>3.2677388537425685E-3</v>
      </c>
      <c r="E81" s="215">
        <f t="shared" si="34"/>
        <v>6.3696816601920636E-3</v>
      </c>
      <c r="F81" s="52">
        <f t="shared" si="38"/>
        <v>0.87362076388461773</v>
      </c>
      <c r="H81" s="19">
        <v>368.22199999999998</v>
      </c>
      <c r="I81" s="140">
        <v>670.04000000000008</v>
      </c>
      <c r="J81" s="214">
        <f t="shared" si="35"/>
        <v>4.2234738903743447E-3</v>
      </c>
      <c r="K81" s="215">
        <f t="shared" si="36"/>
        <v>7.4382284511927427E-3</v>
      </c>
      <c r="L81" s="52">
        <f t="shared" si="30"/>
        <v>0.81966313799827306</v>
      </c>
      <c r="N81" s="40">
        <f t="shared" si="31"/>
        <v>4.5294544559936032</v>
      </c>
      <c r="O81" s="143">
        <f t="shared" si="32"/>
        <v>4.3990125791118473</v>
      </c>
      <c r="P81" s="52">
        <f t="shared" si="39"/>
        <v>-2.8798584498216692E-2</v>
      </c>
    </row>
    <row r="82" spans="1:16" ht="20.100000000000001" customHeight="1" x14ac:dyDescent="0.25">
      <c r="A82" s="38" t="s">
        <v>211</v>
      </c>
      <c r="B82" s="19">
        <v>3313.03</v>
      </c>
      <c r="C82" s="140">
        <v>2275.0299999999997</v>
      </c>
      <c r="D82" s="247">
        <f t="shared" si="33"/>
        <v>1.3317075902103135E-2</v>
      </c>
      <c r="E82" s="215">
        <f t="shared" si="34"/>
        <v>9.5139163760778571E-3</v>
      </c>
      <c r="F82" s="52">
        <f t="shared" ref="F82:F93" si="40">(C82-B82)/B82</f>
        <v>-0.31330836122824135</v>
      </c>
      <c r="H82" s="19">
        <v>691.43999999999994</v>
      </c>
      <c r="I82" s="140">
        <v>481.75299999999993</v>
      </c>
      <c r="J82" s="214">
        <f t="shared" si="35"/>
        <v>7.9307558667337553E-3</v>
      </c>
      <c r="K82" s="215">
        <f t="shared" si="36"/>
        <v>5.3480223136640444E-3</v>
      </c>
      <c r="L82" s="52">
        <f t="shared" si="30"/>
        <v>-0.30326130973041771</v>
      </c>
      <c r="N82" s="40">
        <f t="shared" si="31"/>
        <v>2.0870321125978331</v>
      </c>
      <c r="O82" s="143">
        <f t="shared" si="32"/>
        <v>2.117567680426192</v>
      </c>
      <c r="P82" s="52">
        <f t="shared" ref="P82:P87" si="41">(O82-N82)/N82</f>
        <v>1.4631096303712275E-2</v>
      </c>
    </row>
    <row r="83" spans="1:16" ht="20.100000000000001" customHeight="1" x14ac:dyDescent="0.25">
      <c r="A83" s="38" t="s">
        <v>206</v>
      </c>
      <c r="B83" s="19">
        <v>278.63</v>
      </c>
      <c r="C83" s="140">
        <v>412.96</v>
      </c>
      <c r="D83" s="247">
        <f t="shared" si="33"/>
        <v>1.1199828732619374E-3</v>
      </c>
      <c r="E83" s="215">
        <f t="shared" si="34"/>
        <v>1.7269516914788432E-3</v>
      </c>
      <c r="F83" s="52">
        <f t="shared" si="40"/>
        <v>0.48210888992570788</v>
      </c>
      <c r="H83" s="19">
        <v>321.88</v>
      </c>
      <c r="I83" s="140">
        <v>468.86099999999993</v>
      </c>
      <c r="J83" s="214">
        <f t="shared" si="35"/>
        <v>3.691935234270886E-3</v>
      </c>
      <c r="K83" s="215">
        <f t="shared" si="36"/>
        <v>5.2049060203192042E-3</v>
      </c>
      <c r="L83" s="52">
        <f t="shared" si="30"/>
        <v>0.4566329066732942</v>
      </c>
      <c r="N83" s="40">
        <f t="shared" si="31"/>
        <v>11.552237734630156</v>
      </c>
      <c r="O83" s="143">
        <f t="shared" si="32"/>
        <v>11.353666214645486</v>
      </c>
      <c r="P83" s="52">
        <f t="shared" si="41"/>
        <v>-1.7189009137979543E-2</v>
      </c>
    </row>
    <row r="84" spans="1:16" ht="20.100000000000001" customHeight="1" x14ac:dyDescent="0.25">
      <c r="A84" s="38" t="s">
        <v>217</v>
      </c>
      <c r="B84" s="19">
        <v>691.26</v>
      </c>
      <c r="C84" s="140">
        <v>1236.7599999999998</v>
      </c>
      <c r="D84" s="247">
        <f t="shared" si="33"/>
        <v>2.7785929762446501E-3</v>
      </c>
      <c r="E84" s="215">
        <f t="shared" si="34"/>
        <v>5.1719894758653958E-3</v>
      </c>
      <c r="F84" s="52">
        <f t="shared" si="40"/>
        <v>0.78913867430489215</v>
      </c>
      <c r="H84" s="19">
        <v>194.87200000000001</v>
      </c>
      <c r="I84" s="140">
        <v>395.98700000000008</v>
      </c>
      <c r="J84" s="214">
        <f t="shared" si="35"/>
        <v>2.2351646668722388E-3</v>
      </c>
      <c r="K84" s="215">
        <f t="shared" si="36"/>
        <v>4.3959193028811133E-3</v>
      </c>
      <c r="L84" s="52">
        <f t="shared" si="30"/>
        <v>1.0320364136458806</v>
      </c>
      <c r="N84" s="40">
        <f t="shared" si="31"/>
        <v>2.8190839915516595</v>
      </c>
      <c r="O84" s="143">
        <f t="shared" si="32"/>
        <v>3.2018095669329547</v>
      </c>
      <c r="P84" s="52">
        <f t="shared" si="41"/>
        <v>0.13576238825386619</v>
      </c>
    </row>
    <row r="85" spans="1:16" ht="20.100000000000001" customHeight="1" x14ac:dyDescent="0.25">
      <c r="A85" s="38" t="s">
        <v>187</v>
      </c>
      <c r="B85" s="19">
        <v>771.25999999999988</v>
      </c>
      <c r="C85" s="140">
        <v>1088.7899999999997</v>
      </c>
      <c r="D85" s="247">
        <f t="shared" si="33"/>
        <v>3.1001614716003362E-3</v>
      </c>
      <c r="E85" s="215">
        <f t="shared" si="34"/>
        <v>4.5531957869170119E-3</v>
      </c>
      <c r="F85" s="52">
        <f t="shared" si="40"/>
        <v>0.41170292767678851</v>
      </c>
      <c r="H85" s="19">
        <v>277.47300000000007</v>
      </c>
      <c r="I85" s="140">
        <v>394.03199999999998</v>
      </c>
      <c r="J85" s="214">
        <f t="shared" si="35"/>
        <v>3.1825908576452277E-3</v>
      </c>
      <c r="K85" s="215">
        <f t="shared" si="36"/>
        <v>4.3742165140594272E-3</v>
      </c>
      <c r="L85" s="52">
        <f t="shared" si="30"/>
        <v>0.42007330442961976</v>
      </c>
      <c r="N85" s="40">
        <f t="shared" si="31"/>
        <v>3.5976583772009452</v>
      </c>
      <c r="O85" s="143">
        <f t="shared" si="32"/>
        <v>3.6189898878571629</v>
      </c>
      <c r="P85" s="52">
        <f t="shared" si="41"/>
        <v>5.9292763291255339E-3</v>
      </c>
    </row>
    <row r="86" spans="1:16" ht="20.100000000000001" customHeight="1" x14ac:dyDescent="0.25">
      <c r="A86" s="38" t="s">
        <v>209</v>
      </c>
      <c r="B86" s="19">
        <v>820.62</v>
      </c>
      <c r="C86" s="140">
        <v>1056.73</v>
      </c>
      <c r="D86" s="247">
        <f t="shared" si="33"/>
        <v>3.2985692332347955E-3</v>
      </c>
      <c r="E86" s="215">
        <f t="shared" si="34"/>
        <v>4.4191245179592163E-3</v>
      </c>
      <c r="F86" s="52">
        <f t="shared" si="40"/>
        <v>0.28772147888182109</v>
      </c>
      <c r="H86" s="19">
        <v>274.79400000000004</v>
      </c>
      <c r="I86" s="140">
        <v>365.41800000000006</v>
      </c>
      <c r="J86" s="214">
        <f t="shared" si="35"/>
        <v>3.1518629637325526E-3</v>
      </c>
      <c r="K86" s="215">
        <f t="shared" si="36"/>
        <v>4.0565676141393796E-3</v>
      </c>
      <c r="L86" s="52">
        <f t="shared" si="30"/>
        <v>0.32978886001877772</v>
      </c>
      <c r="N86" s="40">
        <f t="shared" si="31"/>
        <v>3.3486144622358709</v>
      </c>
      <c r="O86" s="143">
        <f t="shared" si="32"/>
        <v>3.4580072487768874</v>
      </c>
      <c r="P86" s="52">
        <f t="shared" si="41"/>
        <v>3.2668074445325927E-2</v>
      </c>
    </row>
    <row r="87" spans="1:16" ht="20.100000000000001" customHeight="1" x14ac:dyDescent="0.25">
      <c r="A87" s="38" t="s">
        <v>210</v>
      </c>
      <c r="B87" s="19">
        <v>794.61999999999989</v>
      </c>
      <c r="C87" s="140">
        <v>649.62000000000012</v>
      </c>
      <c r="D87" s="247">
        <f t="shared" si="33"/>
        <v>3.1940594722441968E-3</v>
      </c>
      <c r="E87" s="215">
        <f t="shared" si="34"/>
        <v>2.7166368602733588E-3</v>
      </c>
      <c r="F87" s="52">
        <f t="shared" si="40"/>
        <v>-0.18247715889355892</v>
      </c>
      <c r="H87" s="19">
        <v>341.84400000000005</v>
      </c>
      <c r="I87" s="140">
        <v>330.91300000000001</v>
      </c>
      <c r="J87" s="214">
        <f t="shared" si="35"/>
        <v>3.9209205549400302E-3</v>
      </c>
      <c r="K87" s="215">
        <f t="shared" si="36"/>
        <v>3.6735217173147036E-3</v>
      </c>
      <c r="L87" s="52">
        <f t="shared" si="30"/>
        <v>-3.1976574109827988E-2</v>
      </c>
      <c r="N87" s="40">
        <f t="shared" si="31"/>
        <v>4.3019808210213704</v>
      </c>
      <c r="O87" s="143">
        <f t="shared" si="32"/>
        <v>5.093947230688709</v>
      </c>
      <c r="P87" s="52">
        <f t="shared" si="41"/>
        <v>0.18409343105330514</v>
      </c>
    </row>
    <row r="88" spans="1:16" ht="20.100000000000001" customHeight="1" x14ac:dyDescent="0.25">
      <c r="A88" s="38" t="s">
        <v>186</v>
      </c>
      <c r="B88" s="19">
        <v>1210.9099999999999</v>
      </c>
      <c r="C88" s="140">
        <v>804.71</v>
      </c>
      <c r="D88" s="247">
        <f t="shared" si="33"/>
        <v>4.8673813338894322E-3</v>
      </c>
      <c r="E88" s="215">
        <f t="shared" si="34"/>
        <v>3.3652055783851705E-3</v>
      </c>
      <c r="F88" s="52">
        <f t="shared" si="40"/>
        <v>-0.33545019861096187</v>
      </c>
      <c r="H88" s="19">
        <v>353.66400000000004</v>
      </c>
      <c r="I88" s="140">
        <v>262.15199999999999</v>
      </c>
      <c r="J88" s="214">
        <f t="shared" si="35"/>
        <v>4.0564949133005436E-3</v>
      </c>
      <c r="K88" s="215">
        <f t="shared" si="36"/>
        <v>2.9101941151827944E-3</v>
      </c>
      <c r="L88" s="52">
        <f t="shared" si="30"/>
        <v>-0.25875407166123793</v>
      </c>
      <c r="N88" s="40">
        <f t="shared" ref="N88:N93" si="42">(H88/B88)*10</f>
        <v>2.9206464559711298</v>
      </c>
      <c r="O88" s="143">
        <f t="shared" ref="O88:O93" si="43">(I88/C88)*10</f>
        <v>3.2577201724844973</v>
      </c>
      <c r="P88" s="52">
        <f t="shared" ref="P88:P93" si="44">(O88-N88)/N88</f>
        <v>0.11541065363260092</v>
      </c>
    </row>
    <row r="89" spans="1:16" ht="20.100000000000001" customHeight="1" x14ac:dyDescent="0.25">
      <c r="A89" s="38" t="s">
        <v>212</v>
      </c>
      <c r="B89" s="19">
        <v>257.45999999999998</v>
      </c>
      <c r="C89" s="140">
        <v>225.13</v>
      </c>
      <c r="D89" s="247">
        <f t="shared" si="33"/>
        <v>1.0348878101784386E-3</v>
      </c>
      <c r="E89" s="215">
        <f t="shared" si="34"/>
        <v>9.4146802184868258E-4</v>
      </c>
      <c r="F89" s="52">
        <f t="shared" si="40"/>
        <v>-0.1255729045288588</v>
      </c>
      <c r="H89" s="19">
        <v>212.23499999999999</v>
      </c>
      <c r="I89" s="140">
        <v>251.93299999999999</v>
      </c>
      <c r="J89" s="214">
        <f t="shared" si="35"/>
        <v>2.4343167467549445E-3</v>
      </c>
      <c r="K89" s="215">
        <f t="shared" si="36"/>
        <v>2.7967512512601352E-3</v>
      </c>
      <c r="L89" s="52">
        <f t="shared" si="30"/>
        <v>0.18704737672862634</v>
      </c>
      <c r="N89" s="40">
        <f t="shared" si="42"/>
        <v>8.2434164530412488</v>
      </c>
      <c r="O89" s="143">
        <f t="shared" si="43"/>
        <v>11.19055656731666</v>
      </c>
      <c r="P89" s="52">
        <f t="shared" si="44"/>
        <v>0.35751440328944212</v>
      </c>
    </row>
    <row r="90" spans="1:16" ht="20.100000000000001" customHeight="1" x14ac:dyDescent="0.25">
      <c r="A90" s="38" t="s">
        <v>202</v>
      </c>
      <c r="B90" s="19">
        <v>125.39</v>
      </c>
      <c r="C90" s="140">
        <v>770.40999999999985</v>
      </c>
      <c r="D90" s="247">
        <f t="shared" si="33"/>
        <v>5.0401842040811952E-4</v>
      </c>
      <c r="E90" s="215">
        <f t="shared" si="34"/>
        <v>3.2217668845220247E-3</v>
      </c>
      <c r="F90" s="52">
        <f t="shared" si="40"/>
        <v>5.1441103756280393</v>
      </c>
      <c r="H90" s="19">
        <v>34.629000000000005</v>
      </c>
      <c r="I90" s="140">
        <v>224.82999999999998</v>
      </c>
      <c r="J90" s="214">
        <f t="shared" si="35"/>
        <v>3.9719157831355332E-4</v>
      </c>
      <c r="K90" s="215">
        <f t="shared" si="36"/>
        <v>2.4958762203475377E-3</v>
      </c>
      <c r="L90" s="52">
        <f t="shared" si="30"/>
        <v>5.4925351583932525</v>
      </c>
      <c r="N90" s="40">
        <f t="shared" si="42"/>
        <v>2.761703485126406</v>
      </c>
      <c r="O90" s="143">
        <f t="shared" si="43"/>
        <v>2.9183162212328506</v>
      </c>
      <c r="P90" s="52">
        <f t="shared" si="44"/>
        <v>5.6708744059565955E-2</v>
      </c>
    </row>
    <row r="91" spans="1:16" ht="20.100000000000001" customHeight="1" x14ac:dyDescent="0.25">
      <c r="A91" s="38" t="s">
        <v>207</v>
      </c>
      <c r="B91" s="19">
        <v>644.31999999999994</v>
      </c>
      <c r="C91" s="140">
        <v>1183.53</v>
      </c>
      <c r="D91" s="247">
        <f t="shared" si="33"/>
        <v>2.5899126615947007E-3</v>
      </c>
      <c r="E91" s="215">
        <f t="shared" si="34"/>
        <v>4.9493876777798223E-3</v>
      </c>
      <c r="F91" s="52">
        <f t="shared" si="40"/>
        <v>0.83686677427365297</v>
      </c>
      <c r="H91" s="19">
        <v>121.98099999999999</v>
      </c>
      <c r="I91" s="140">
        <v>223.59500000000003</v>
      </c>
      <c r="J91" s="214">
        <f t="shared" si="35"/>
        <v>1.3991113204038677E-3</v>
      </c>
      <c r="K91" s="215">
        <f t="shared" si="36"/>
        <v>2.4821662744678548E-3</v>
      </c>
      <c r="L91" s="52">
        <f t="shared" si="30"/>
        <v>0.83303137373853331</v>
      </c>
      <c r="N91" s="40">
        <f t="shared" si="42"/>
        <v>1.8931741991556992</v>
      </c>
      <c r="O91" s="143">
        <f t="shared" si="43"/>
        <v>1.8892212280212586</v>
      </c>
      <c r="P91" s="52">
        <f t="shared" si="44"/>
        <v>-2.0880123636818565E-3</v>
      </c>
    </row>
    <row r="92" spans="1:16" ht="20.100000000000001" customHeight="1" x14ac:dyDescent="0.25">
      <c r="A92" s="38" t="s">
        <v>216</v>
      </c>
      <c r="B92" s="19">
        <v>145.94999999999999</v>
      </c>
      <c r="C92" s="140">
        <v>321.85999999999996</v>
      </c>
      <c r="D92" s="247">
        <f t="shared" si="33"/>
        <v>5.8666152371453088E-4</v>
      </c>
      <c r="E92" s="215">
        <f t="shared" si="34"/>
        <v>1.3459818660872249E-3</v>
      </c>
      <c r="F92" s="52">
        <f t="shared" si="40"/>
        <v>1.2052757793764988</v>
      </c>
      <c r="H92" s="19">
        <v>88.614999999999981</v>
      </c>
      <c r="I92" s="140">
        <v>207.374</v>
      </c>
      <c r="J92" s="214">
        <f t="shared" si="35"/>
        <v>1.0164062407882271E-3</v>
      </c>
      <c r="K92" s="215">
        <f t="shared" si="36"/>
        <v>2.3020941836870094E-3</v>
      </c>
      <c r="L92" s="52">
        <f t="shared" si="30"/>
        <v>1.3401681430908994</v>
      </c>
      <c r="N92" s="40">
        <f t="shared" si="42"/>
        <v>6.0715998629667691</v>
      </c>
      <c r="O92" s="143">
        <f t="shared" si="43"/>
        <v>6.4429876343751946</v>
      </c>
      <c r="P92" s="52">
        <f t="shared" si="44"/>
        <v>6.1168024868317669E-2</v>
      </c>
    </row>
    <row r="93" spans="1:16" ht="20.100000000000001" customHeight="1" x14ac:dyDescent="0.25">
      <c r="A93" s="38" t="s">
        <v>218</v>
      </c>
      <c r="B93" s="19">
        <v>327.8</v>
      </c>
      <c r="C93" s="140">
        <v>510.51999999999992</v>
      </c>
      <c r="D93" s="247">
        <f t="shared" si="33"/>
        <v>1.3176269097199265E-3</v>
      </c>
      <c r="E93" s="215">
        <f t="shared" si="34"/>
        <v>2.1349365011957065E-3</v>
      </c>
      <c r="F93" s="52">
        <f t="shared" si="40"/>
        <v>0.55741305674191555</v>
      </c>
      <c r="H93" s="19">
        <v>149.97599999999997</v>
      </c>
      <c r="I93" s="140">
        <v>197.27100000000002</v>
      </c>
      <c r="J93" s="214">
        <f t="shared" si="35"/>
        <v>1.720211503339786E-3</v>
      </c>
      <c r="K93" s="215">
        <f t="shared" si="36"/>
        <v>2.1899390555716724E-3</v>
      </c>
      <c r="L93" s="52">
        <f t="shared" si="30"/>
        <v>0.31535045607297202</v>
      </c>
      <c r="N93" s="40">
        <f t="shared" si="42"/>
        <v>4.575228798047589</v>
      </c>
      <c r="O93" s="143">
        <f t="shared" si="43"/>
        <v>3.8641189375538678</v>
      </c>
      <c r="P93" s="52">
        <f t="shared" si="44"/>
        <v>-0.15542607635211089</v>
      </c>
    </row>
    <row r="94" spans="1:16" ht="20.100000000000001" customHeight="1" x14ac:dyDescent="0.25">
      <c r="A94" s="38" t="s">
        <v>205</v>
      </c>
      <c r="B94" s="19">
        <v>147.98000000000002</v>
      </c>
      <c r="C94" s="140">
        <v>285.52</v>
      </c>
      <c r="D94" s="247">
        <f t="shared" si="33"/>
        <v>5.9482132428418158E-4</v>
      </c>
      <c r="E94" s="215">
        <f t="shared" si="34"/>
        <v>1.1940121245424236E-3</v>
      </c>
      <c r="F94" s="52">
        <f t="shared" ref="F94" si="45">(C94-B94)/B94</f>
        <v>0.92944992566563012</v>
      </c>
      <c r="H94" s="19">
        <v>59.661000000000008</v>
      </c>
      <c r="I94" s="140">
        <v>175.62099999999998</v>
      </c>
      <c r="J94" s="214">
        <f t="shared" si="35"/>
        <v>6.8430641236434501E-4</v>
      </c>
      <c r="K94" s="215">
        <f t="shared" si="36"/>
        <v>1.9495987087739843E-3</v>
      </c>
      <c r="L94" s="52">
        <f t="shared" si="30"/>
        <v>1.9436482794455334</v>
      </c>
      <c r="N94" s="40">
        <f t="shared" si="31"/>
        <v>4.0316934720908231</v>
      </c>
      <c r="O94" s="143">
        <f t="shared" si="32"/>
        <v>6.1509176239843093</v>
      </c>
      <c r="P94" s="52">
        <f t="shared" ref="P94" si="46">(O94-N94)/N94</f>
        <v>0.5256411893820051</v>
      </c>
    </row>
    <row r="95" spans="1:16" ht="20.100000000000001" customHeight="1" thickBot="1" x14ac:dyDescent="0.3">
      <c r="A95" s="8" t="s">
        <v>17</v>
      </c>
      <c r="B95" s="19">
        <f>B96-SUM(B68:B94)</f>
        <v>4564.3299999999581</v>
      </c>
      <c r="C95" s="140">
        <f>C96-SUM(C68:C94)</f>
        <v>4169.9899999999616</v>
      </c>
      <c r="D95" s="247">
        <f t="shared" si="33"/>
        <v>1.8346809130085101E-2</v>
      </c>
      <c r="E95" s="215">
        <f t="shared" si="34"/>
        <v>1.7438423295112832E-2</v>
      </c>
      <c r="F95" s="52">
        <f>(C95-B95)/B95</f>
        <v>-8.6396031838188767E-2</v>
      </c>
      <c r="H95" s="196">
        <f>H96-SUM(H68:H94)</f>
        <v>1620.0739999999787</v>
      </c>
      <c r="I95" s="119">
        <f>I96-SUM(I68:I94)</f>
        <v>1610.0030000000115</v>
      </c>
      <c r="J95" s="214">
        <f t="shared" si="35"/>
        <v>1.8582106010706142E-2</v>
      </c>
      <c r="K95" s="215">
        <f t="shared" si="36"/>
        <v>1.7872918215488261E-2</v>
      </c>
      <c r="L95" s="52">
        <f t="shared" si="30"/>
        <v>-6.2163827084240003E-3</v>
      </c>
      <c r="N95" s="40">
        <f t="shared" si="31"/>
        <v>3.5494234641228695</v>
      </c>
      <c r="O95" s="143">
        <f t="shared" si="32"/>
        <v>3.8609277240473632</v>
      </c>
      <c r="P95" s="52">
        <f>(O95-N95)/N95</f>
        <v>8.7761931782200681E-2</v>
      </c>
    </row>
    <row r="96" spans="1:16" ht="26.25" customHeight="1" thickBot="1" x14ac:dyDescent="0.3">
      <c r="A96" s="12" t="s">
        <v>18</v>
      </c>
      <c r="B96" s="17">
        <v>248780.59</v>
      </c>
      <c r="C96" s="145">
        <v>239126.5499999999</v>
      </c>
      <c r="D96" s="243">
        <f>SUM(D68:D95)</f>
        <v>1</v>
      </c>
      <c r="E96" s="244">
        <f>SUM(E68:E95)</f>
        <v>1.0000000000000004</v>
      </c>
      <c r="F96" s="57">
        <f>(C96-B96)/B96</f>
        <v>-3.8805438961295555E-2</v>
      </c>
      <c r="G96" s="1"/>
      <c r="H96" s="17">
        <v>87184.627999999982</v>
      </c>
      <c r="I96" s="145">
        <v>90080.589000000007</v>
      </c>
      <c r="J96" s="255">
        <f t="shared" si="35"/>
        <v>1</v>
      </c>
      <c r="K96" s="244">
        <f t="shared" si="36"/>
        <v>1</v>
      </c>
      <c r="L96" s="57">
        <f t="shared" si="30"/>
        <v>3.3216417462950294E-2</v>
      </c>
      <c r="M96" s="1"/>
      <c r="N96" s="37">
        <f t="shared" si="31"/>
        <v>3.5044787055131588</v>
      </c>
      <c r="O96" s="150">
        <f t="shared" si="32"/>
        <v>3.7670676468171371</v>
      </c>
      <c r="P96" s="57">
        <f>(O96-N96)/N96</f>
        <v>7.4929529716040208E-2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P96"/>
  <sheetViews>
    <sheetView showGridLines="0" topLeftCell="A19" workbookViewId="0">
      <selection activeCell="C11" sqref="C11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5"/>
      <c r="D4" s="349" t="s">
        <v>104</v>
      </c>
      <c r="E4" s="345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5"/>
      <c r="P4" s="130" t="s">
        <v>0</v>
      </c>
    </row>
    <row r="5" spans="1:16" x14ac:dyDescent="0.25">
      <c r="A5" s="362"/>
      <c r="B5" s="352" t="s">
        <v>162</v>
      </c>
      <c r="C5" s="354"/>
      <c r="D5" s="352" t="str">
        <f>B5</f>
        <v>jan-jul</v>
      </c>
      <c r="E5" s="354"/>
      <c r="F5" s="131" t="s">
        <v>138</v>
      </c>
      <c r="H5" s="355" t="str">
        <f>B5</f>
        <v>jan-jul</v>
      </c>
      <c r="I5" s="354"/>
      <c r="J5" s="352" t="str">
        <f>B5</f>
        <v>jan-jul</v>
      </c>
      <c r="K5" s="353"/>
      <c r="L5" s="131" t="str">
        <f>F5</f>
        <v>2022/2021</v>
      </c>
      <c r="N5" s="355" t="str">
        <f>B5</f>
        <v>jan-jul</v>
      </c>
      <c r="O5" s="353"/>
      <c r="P5" s="131" t="str">
        <f>L5</f>
        <v>2022/2021</v>
      </c>
    </row>
    <row r="6" spans="1:16" ht="19.5" customHeight="1" thickBot="1" x14ac:dyDescent="0.3">
      <c r="A6" s="363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165</v>
      </c>
      <c r="B7" s="39">
        <v>45645.380000000005</v>
      </c>
      <c r="C7" s="147">
        <v>42446.909999999996</v>
      </c>
      <c r="D7" s="247">
        <f>B7/$B$33</f>
        <v>0.20811752348181717</v>
      </c>
      <c r="E7" s="246">
        <f>C7/$C$33</f>
        <v>0.20653852722687366</v>
      </c>
      <c r="F7" s="52">
        <f>(C7-B7)/B7</f>
        <v>-7.0072151880431449E-2</v>
      </c>
      <c r="H7" s="39">
        <v>11966.937000000002</v>
      </c>
      <c r="I7" s="147">
        <v>12033.656999999999</v>
      </c>
      <c r="J7" s="247">
        <f>H7/$H$33</f>
        <v>0.23127233112605325</v>
      </c>
      <c r="K7" s="246">
        <f>I7/$I$33</f>
        <v>0.23246190666772834</v>
      </c>
      <c r="L7" s="52">
        <f t="shared" ref="L7:L33" si="0">(I7-H7)/H7</f>
        <v>5.5753615148134827E-3</v>
      </c>
      <c r="N7" s="27">
        <f t="shared" ref="N7:O33" si="1">(H7/B7)*10</f>
        <v>2.6217192189001386</v>
      </c>
      <c r="O7" s="151">
        <f t="shared" si="1"/>
        <v>2.8349901088206417</v>
      </c>
      <c r="P7" s="61">
        <f>(O7-N7)/N7</f>
        <v>8.134772342629977E-2</v>
      </c>
    </row>
    <row r="8" spans="1:16" ht="20.100000000000001" customHeight="1" x14ac:dyDescent="0.25">
      <c r="A8" s="8" t="s">
        <v>170</v>
      </c>
      <c r="B8" s="19">
        <v>51771.009999999995</v>
      </c>
      <c r="C8" s="140">
        <v>35993.1</v>
      </c>
      <c r="D8" s="247">
        <f t="shared" ref="D8:D32" si="2">B8/$B$33</f>
        <v>0.2360469863401814</v>
      </c>
      <c r="E8" s="215">
        <f t="shared" ref="E8:E32" si="3">C8/$C$33</f>
        <v>0.17513552492583292</v>
      </c>
      <c r="F8" s="52">
        <f t="shared" ref="F8:F33" si="4">(C8-B8)/B8</f>
        <v>-0.30476341875501362</v>
      </c>
      <c r="H8" s="19">
        <v>10099.871000000001</v>
      </c>
      <c r="I8" s="140">
        <v>7388.0389999999998</v>
      </c>
      <c r="J8" s="247">
        <f t="shared" ref="J8:J32" si="5">H8/$H$33</f>
        <v>0.19518952178342899</v>
      </c>
      <c r="K8" s="215">
        <f t="shared" ref="K8:K32" si="6">I8/$I$33</f>
        <v>0.14271951016017301</v>
      </c>
      <c r="L8" s="52">
        <f t="shared" si="0"/>
        <v>-0.2685016471992564</v>
      </c>
      <c r="N8" s="27">
        <f t="shared" si="1"/>
        <v>1.9508738577825702</v>
      </c>
      <c r="O8" s="152">
        <f t="shared" si="1"/>
        <v>2.0526264756300514</v>
      </c>
      <c r="P8" s="52">
        <f t="shared" ref="P8:P71" si="7">(O8-N8)/N8</f>
        <v>5.2157456229966988E-2</v>
      </c>
    </row>
    <row r="9" spans="1:16" ht="20.100000000000001" customHeight="1" x14ac:dyDescent="0.25">
      <c r="A9" s="8" t="s">
        <v>166</v>
      </c>
      <c r="B9" s="19">
        <v>14420.210000000001</v>
      </c>
      <c r="C9" s="140">
        <v>16627.77</v>
      </c>
      <c r="D9" s="247">
        <f t="shared" si="2"/>
        <v>6.5748130331870047E-2</v>
      </c>
      <c r="E9" s="215">
        <f t="shared" si="3"/>
        <v>8.0907541370318678E-2</v>
      </c>
      <c r="F9" s="52">
        <f t="shared" si="4"/>
        <v>0.15308792313010694</v>
      </c>
      <c r="H9" s="19">
        <v>3327.0609999999997</v>
      </c>
      <c r="I9" s="140">
        <v>3962.3130000000001</v>
      </c>
      <c r="J9" s="247">
        <f t="shared" si="5"/>
        <v>6.4298588123976722E-2</v>
      </c>
      <c r="K9" s="215">
        <f t="shared" si="6"/>
        <v>7.6542553505914851E-2</v>
      </c>
      <c r="L9" s="52">
        <f t="shared" si="0"/>
        <v>0.19093488216777524</v>
      </c>
      <c r="N9" s="27">
        <f t="shared" si="1"/>
        <v>2.3072209073238179</v>
      </c>
      <c r="O9" s="152">
        <f t="shared" si="1"/>
        <v>2.3829491266718268</v>
      </c>
      <c r="P9" s="52">
        <f t="shared" si="7"/>
        <v>3.2822266436484074E-2</v>
      </c>
    </row>
    <row r="10" spans="1:16" ht="20.100000000000001" customHeight="1" x14ac:dyDescent="0.25">
      <c r="A10" s="8" t="s">
        <v>175</v>
      </c>
      <c r="B10" s="19">
        <v>17862.88</v>
      </c>
      <c r="C10" s="140">
        <v>17506.740000000002</v>
      </c>
      <c r="D10" s="247">
        <f t="shared" si="2"/>
        <v>8.1444789107964086E-2</v>
      </c>
      <c r="E10" s="215">
        <f t="shared" si="3"/>
        <v>8.5184440896729566E-2</v>
      </c>
      <c r="F10" s="52">
        <f t="shared" si="4"/>
        <v>-1.9937434501043471E-2</v>
      </c>
      <c r="H10" s="19">
        <v>3787.6670000000004</v>
      </c>
      <c r="I10" s="140">
        <v>3775.9749999999995</v>
      </c>
      <c r="J10" s="247">
        <f t="shared" si="5"/>
        <v>7.320023299355756E-2</v>
      </c>
      <c r="K10" s="215">
        <f t="shared" si="6"/>
        <v>7.294294228509883E-2</v>
      </c>
      <c r="L10" s="52">
        <f t="shared" si="0"/>
        <v>-3.0868605925496923E-3</v>
      </c>
      <c r="N10" s="27">
        <f t="shared" si="1"/>
        <v>2.1204122739446269</v>
      </c>
      <c r="O10" s="152">
        <f t="shared" si="1"/>
        <v>2.1568692971963936</v>
      </c>
      <c r="P10" s="52">
        <f t="shared" si="7"/>
        <v>1.719336550714512E-2</v>
      </c>
    </row>
    <row r="11" spans="1:16" ht="20.100000000000001" customHeight="1" x14ac:dyDescent="0.25">
      <c r="A11" s="8" t="s">
        <v>169</v>
      </c>
      <c r="B11" s="19">
        <v>10358.83</v>
      </c>
      <c r="C11" s="140">
        <v>10171.17</v>
      </c>
      <c r="D11" s="247">
        <f t="shared" si="2"/>
        <v>4.7230498371777209E-2</v>
      </c>
      <c r="E11" s="215">
        <f t="shared" si="3"/>
        <v>4.9490963464105177E-2</v>
      </c>
      <c r="F11" s="52">
        <f t="shared" si="4"/>
        <v>-1.8115945526666608E-2</v>
      </c>
      <c r="H11" s="19">
        <v>3224.0680000000002</v>
      </c>
      <c r="I11" s="140">
        <v>3498.6019999999999</v>
      </c>
      <c r="J11" s="247">
        <f t="shared" si="5"/>
        <v>6.2308151373146874E-2</v>
      </c>
      <c r="K11" s="215">
        <f t="shared" si="6"/>
        <v>6.7584749307008474E-2</v>
      </c>
      <c r="L11" s="52">
        <f t="shared" si="0"/>
        <v>8.5151429808552309E-2</v>
      </c>
      <c r="N11" s="27">
        <f t="shared" si="1"/>
        <v>3.1123862443924653</v>
      </c>
      <c r="O11" s="152">
        <f t="shared" si="1"/>
        <v>3.4397242401808246</v>
      </c>
      <c r="P11" s="52">
        <f t="shared" si="7"/>
        <v>0.1051726778378226</v>
      </c>
    </row>
    <row r="12" spans="1:16" ht="20.100000000000001" customHeight="1" x14ac:dyDescent="0.25">
      <c r="A12" s="8" t="s">
        <v>168</v>
      </c>
      <c r="B12" s="19">
        <v>15367.95</v>
      </c>
      <c r="C12" s="140">
        <v>14516.59</v>
      </c>
      <c r="D12" s="247">
        <f t="shared" si="2"/>
        <v>7.006929715542716E-2</v>
      </c>
      <c r="E12" s="215">
        <f t="shared" si="3"/>
        <v>7.0634944191611648E-2</v>
      </c>
      <c r="F12" s="52">
        <f t="shared" si="4"/>
        <v>-5.5398410327987826E-2</v>
      </c>
      <c r="H12" s="19">
        <v>3436.585</v>
      </c>
      <c r="I12" s="140">
        <v>3283.8710000000001</v>
      </c>
      <c r="J12" s="247">
        <f t="shared" si="5"/>
        <v>6.6415242602415936E-2</v>
      </c>
      <c r="K12" s="215">
        <f t="shared" si="6"/>
        <v>6.3436652208955252E-2</v>
      </c>
      <c r="L12" s="52">
        <f t="shared" si="0"/>
        <v>-4.4437719422042506E-2</v>
      </c>
      <c r="N12" s="27">
        <f t="shared" si="1"/>
        <v>2.2362026164843067</v>
      </c>
      <c r="O12" s="152">
        <f t="shared" si="1"/>
        <v>2.2621504086014692</v>
      </c>
      <c r="P12" s="52">
        <f t="shared" si="7"/>
        <v>1.1603506733194349E-2</v>
      </c>
    </row>
    <row r="13" spans="1:16" ht="20.100000000000001" customHeight="1" x14ac:dyDescent="0.25">
      <c r="A13" s="8" t="s">
        <v>167</v>
      </c>
      <c r="B13" s="19">
        <v>10442.719999999999</v>
      </c>
      <c r="C13" s="140">
        <v>10725.060000000001</v>
      </c>
      <c r="D13" s="247">
        <f t="shared" si="2"/>
        <v>4.7612990072906425E-2</v>
      </c>
      <c r="E13" s="215">
        <f t="shared" si="3"/>
        <v>5.218608602651769E-2</v>
      </c>
      <c r="F13" s="52">
        <f t="shared" si="4"/>
        <v>2.703701717560195E-2</v>
      </c>
      <c r="H13" s="19">
        <v>2449.3260000000005</v>
      </c>
      <c r="I13" s="140">
        <v>2869.6959999999999</v>
      </c>
      <c r="J13" s="247">
        <f t="shared" si="5"/>
        <v>4.7335532367860839E-2</v>
      </c>
      <c r="K13" s="215">
        <f t="shared" si="6"/>
        <v>5.5435766842677446E-2</v>
      </c>
      <c r="L13" s="52">
        <f t="shared" si="0"/>
        <v>0.17162680672152231</v>
      </c>
      <c r="N13" s="27">
        <f t="shared" si="1"/>
        <v>2.345486616513706</v>
      </c>
      <c r="O13" s="152">
        <f t="shared" si="1"/>
        <v>2.675692257199493</v>
      </c>
      <c r="P13" s="52">
        <f t="shared" si="7"/>
        <v>0.14078342564861843</v>
      </c>
    </row>
    <row r="14" spans="1:16" ht="20.100000000000001" customHeight="1" x14ac:dyDescent="0.25">
      <c r="A14" s="8" t="s">
        <v>177</v>
      </c>
      <c r="B14" s="19">
        <v>4067.1800000000003</v>
      </c>
      <c r="C14" s="140">
        <v>7021.11</v>
      </c>
      <c r="D14" s="247">
        <f t="shared" si="2"/>
        <v>1.8544076731418977E-2</v>
      </c>
      <c r="E14" s="215">
        <f t="shared" si="3"/>
        <v>3.4163375352831926E-2</v>
      </c>
      <c r="F14" s="52">
        <f t="shared" si="4"/>
        <v>0.72628455096651712</v>
      </c>
      <c r="H14" s="19">
        <v>973.77800000000002</v>
      </c>
      <c r="I14" s="140">
        <v>1639.4779999999998</v>
      </c>
      <c r="J14" s="247">
        <f t="shared" si="5"/>
        <v>1.8819177209612271E-2</v>
      </c>
      <c r="K14" s="215">
        <f t="shared" si="6"/>
        <v>3.1670852993382972E-2</v>
      </c>
      <c r="L14" s="52">
        <f t="shared" si="0"/>
        <v>0.68362604207529831</v>
      </c>
      <c r="N14" s="27">
        <f t="shared" si="1"/>
        <v>2.3942338426133096</v>
      </c>
      <c r="O14" s="152">
        <f t="shared" si="1"/>
        <v>2.3350695260436027</v>
      </c>
      <c r="P14" s="52">
        <f t="shared" si="7"/>
        <v>-2.4711168774194985E-2</v>
      </c>
    </row>
    <row r="15" spans="1:16" ht="20.100000000000001" customHeight="1" x14ac:dyDescent="0.25">
      <c r="A15" s="8" t="s">
        <v>176</v>
      </c>
      <c r="B15" s="19">
        <v>4514.8899999999994</v>
      </c>
      <c r="C15" s="140">
        <v>4278.87</v>
      </c>
      <c r="D15" s="247">
        <f t="shared" si="2"/>
        <v>2.0585385105629996E-2</v>
      </c>
      <c r="E15" s="215">
        <f t="shared" si="3"/>
        <v>2.0820161184765935E-2</v>
      </c>
      <c r="F15" s="52">
        <f t="shared" si="4"/>
        <v>-5.2275913698894005E-2</v>
      </c>
      <c r="H15" s="19">
        <v>1433.1439999999998</v>
      </c>
      <c r="I15" s="140">
        <v>1500.203</v>
      </c>
      <c r="J15" s="247">
        <f t="shared" si="5"/>
        <v>2.7696857911035745E-2</v>
      </c>
      <c r="K15" s="215">
        <f t="shared" si="6"/>
        <v>2.8980388070612789E-2</v>
      </c>
      <c r="L15" s="52">
        <f t="shared" si="0"/>
        <v>4.6791529671826565E-2</v>
      </c>
      <c r="N15" s="27">
        <f t="shared" si="1"/>
        <v>3.1742611669387295</v>
      </c>
      <c r="O15" s="152">
        <f t="shared" si="1"/>
        <v>3.5060728650321233</v>
      </c>
      <c r="P15" s="52">
        <f t="shared" si="7"/>
        <v>0.1045319463783739</v>
      </c>
    </row>
    <row r="16" spans="1:16" ht="20.100000000000001" customHeight="1" x14ac:dyDescent="0.25">
      <c r="A16" s="8" t="s">
        <v>174</v>
      </c>
      <c r="B16" s="19">
        <v>5898.76</v>
      </c>
      <c r="C16" s="140">
        <v>4841.3100000000004</v>
      </c>
      <c r="D16" s="247">
        <f t="shared" si="2"/>
        <v>2.6895061949612508E-2</v>
      </c>
      <c r="E16" s="215">
        <f t="shared" si="3"/>
        <v>2.3556886408191688E-2</v>
      </c>
      <c r="F16" s="52">
        <f t="shared" si="4"/>
        <v>-0.17926648990635316</v>
      </c>
      <c r="H16" s="19">
        <v>1643.0970000000002</v>
      </c>
      <c r="I16" s="140">
        <v>1394.346</v>
      </c>
      <c r="J16" s="247">
        <f t="shared" si="5"/>
        <v>3.1754397424856896E-2</v>
      </c>
      <c r="K16" s="215">
        <f t="shared" si="6"/>
        <v>2.6935480188152311E-2</v>
      </c>
      <c r="L16" s="52">
        <f t="shared" si="0"/>
        <v>-0.151391549007758</v>
      </c>
      <c r="N16" s="27">
        <f t="shared" si="1"/>
        <v>2.7854955956845169</v>
      </c>
      <c r="O16" s="152">
        <f t="shared" si="1"/>
        <v>2.8801006339193314</v>
      </c>
      <c r="P16" s="52">
        <f t="shared" si="7"/>
        <v>3.3963449226551701E-2</v>
      </c>
    </row>
    <row r="17" spans="1:16" ht="20.100000000000001" customHeight="1" x14ac:dyDescent="0.25">
      <c r="A17" s="8" t="s">
        <v>188</v>
      </c>
      <c r="B17" s="19">
        <v>3605.0300000000007</v>
      </c>
      <c r="C17" s="140">
        <v>5498.82</v>
      </c>
      <c r="D17" s="247">
        <f t="shared" si="2"/>
        <v>1.6436929995492542E-2</v>
      </c>
      <c r="E17" s="215">
        <f t="shared" si="3"/>
        <v>2.6756204027234904E-2</v>
      </c>
      <c r="F17" s="52">
        <f t="shared" si="4"/>
        <v>0.52531879068967491</v>
      </c>
      <c r="H17" s="19">
        <v>790.95100000000002</v>
      </c>
      <c r="I17" s="140">
        <v>1107.752</v>
      </c>
      <c r="J17" s="247">
        <f t="shared" si="5"/>
        <v>1.5285873200175026E-2</v>
      </c>
      <c r="K17" s="215">
        <f t="shared" si="6"/>
        <v>2.1399159211118401E-2</v>
      </c>
      <c r="L17" s="52">
        <f t="shared" si="0"/>
        <v>0.40053176492601933</v>
      </c>
      <c r="N17" s="27">
        <f t="shared" si="1"/>
        <v>2.1940205768051859</v>
      </c>
      <c r="O17" s="152">
        <f t="shared" si="1"/>
        <v>2.0145267530124644</v>
      </c>
      <c r="P17" s="52">
        <f t="shared" si="7"/>
        <v>-8.1810455968508139E-2</v>
      </c>
    </row>
    <row r="18" spans="1:16" ht="20.100000000000001" customHeight="1" x14ac:dyDescent="0.25">
      <c r="A18" s="8" t="s">
        <v>171</v>
      </c>
      <c r="B18" s="19">
        <v>4316</v>
      </c>
      <c r="C18" s="140">
        <v>4091.48</v>
      </c>
      <c r="D18" s="247">
        <f t="shared" si="2"/>
        <v>1.967855742131017E-2</v>
      </c>
      <c r="E18" s="215">
        <f t="shared" si="3"/>
        <v>1.9908357366371525E-2</v>
      </c>
      <c r="F18" s="52">
        <f t="shared" si="4"/>
        <v>-5.202038924930491E-2</v>
      </c>
      <c r="H18" s="19">
        <v>959.01300000000003</v>
      </c>
      <c r="I18" s="140">
        <v>940.73700000000008</v>
      </c>
      <c r="J18" s="247">
        <f t="shared" si="5"/>
        <v>1.8533829675061352E-2</v>
      </c>
      <c r="K18" s="215">
        <f t="shared" si="6"/>
        <v>1.8172822832899324E-2</v>
      </c>
      <c r="L18" s="52">
        <f t="shared" si="0"/>
        <v>-1.9057093073816467E-2</v>
      </c>
      <c r="N18" s="27">
        <f t="shared" si="1"/>
        <v>2.221994902687674</v>
      </c>
      <c r="O18" s="152">
        <f t="shared" si="1"/>
        <v>2.2992584590417162</v>
      </c>
      <c r="P18" s="52">
        <f t="shared" si="7"/>
        <v>3.4772157335098308E-2</v>
      </c>
    </row>
    <row r="19" spans="1:16" ht="20.100000000000001" customHeight="1" x14ac:dyDescent="0.25">
      <c r="A19" s="8" t="s">
        <v>184</v>
      </c>
      <c r="B19" s="19">
        <v>3865.8099999999995</v>
      </c>
      <c r="C19" s="140">
        <v>3219.19</v>
      </c>
      <c r="D19" s="247">
        <f t="shared" si="2"/>
        <v>1.7625941627635554E-2</v>
      </c>
      <c r="E19" s="215">
        <f t="shared" si="3"/>
        <v>1.5663961439442341E-2</v>
      </c>
      <c r="F19" s="52">
        <f t="shared" si="4"/>
        <v>-0.16726636849715829</v>
      </c>
      <c r="H19" s="19">
        <v>988.73399999999992</v>
      </c>
      <c r="I19" s="140">
        <v>934.56399999999996</v>
      </c>
      <c r="J19" s="247">
        <f t="shared" si="5"/>
        <v>1.9108215999097102E-2</v>
      </c>
      <c r="K19" s="215">
        <f t="shared" si="6"/>
        <v>1.805357501406421E-2</v>
      </c>
      <c r="L19" s="52">
        <f t="shared" si="0"/>
        <v>-5.47872329666017E-2</v>
      </c>
      <c r="N19" s="27">
        <f t="shared" si="1"/>
        <v>2.5576373386172628</v>
      </c>
      <c r="O19" s="152">
        <f t="shared" si="1"/>
        <v>2.9031029544699134</v>
      </c>
      <c r="P19" s="52">
        <f t="shared" si="7"/>
        <v>0.13507216626709864</v>
      </c>
    </row>
    <row r="20" spans="1:16" ht="20.100000000000001" customHeight="1" x14ac:dyDescent="0.25">
      <c r="A20" s="8" t="s">
        <v>208</v>
      </c>
      <c r="B20" s="19">
        <v>1118.43</v>
      </c>
      <c r="C20" s="140">
        <v>3476.91</v>
      </c>
      <c r="D20" s="247">
        <f t="shared" si="2"/>
        <v>5.0994182059119399E-3</v>
      </c>
      <c r="E20" s="215">
        <f t="shared" si="3"/>
        <v>1.6917977555972609E-2</v>
      </c>
      <c r="F20" s="52">
        <f t="shared" si="4"/>
        <v>2.1087417183015473</v>
      </c>
      <c r="H20" s="19">
        <v>247.23599999999999</v>
      </c>
      <c r="I20" s="140">
        <v>801.27599999999995</v>
      </c>
      <c r="J20" s="247">
        <f t="shared" si="5"/>
        <v>4.7780686117325499E-3</v>
      </c>
      <c r="K20" s="215">
        <f t="shared" si="6"/>
        <v>1.5478764828272129E-2</v>
      </c>
      <c r="L20" s="52">
        <f t="shared" si="0"/>
        <v>2.2409357860505752</v>
      </c>
      <c r="N20" s="27">
        <f t="shared" si="1"/>
        <v>2.2105630213781819</v>
      </c>
      <c r="O20" s="152">
        <f t="shared" si="1"/>
        <v>2.3045635348628526</v>
      </c>
      <c r="P20" s="52">
        <f t="shared" si="7"/>
        <v>4.2523335718366334E-2</v>
      </c>
    </row>
    <row r="21" spans="1:16" ht="20.100000000000001" customHeight="1" x14ac:dyDescent="0.25">
      <c r="A21" s="8" t="s">
        <v>190</v>
      </c>
      <c r="B21" s="19">
        <v>1583.1499999999999</v>
      </c>
      <c r="C21" s="140">
        <v>3117.6099999999997</v>
      </c>
      <c r="D21" s="247">
        <f t="shared" si="2"/>
        <v>7.2182827112018521E-3</v>
      </c>
      <c r="E21" s="215">
        <f t="shared" si="3"/>
        <v>1.516969263175514E-2</v>
      </c>
      <c r="F21" s="52">
        <f t="shared" si="4"/>
        <v>0.96924485993114984</v>
      </c>
      <c r="H21" s="19">
        <v>382.02</v>
      </c>
      <c r="I21" s="140">
        <v>653.48500000000001</v>
      </c>
      <c r="J21" s="247">
        <f t="shared" si="5"/>
        <v>7.3828963866672684E-3</v>
      </c>
      <c r="K21" s="215">
        <f t="shared" si="6"/>
        <v>1.2623790845855127E-2</v>
      </c>
      <c r="L21" s="52">
        <f t="shared" si="0"/>
        <v>0.71060415685042677</v>
      </c>
      <c r="N21" s="27">
        <f t="shared" si="1"/>
        <v>2.4130372990556803</v>
      </c>
      <c r="O21" s="152">
        <f t="shared" si="1"/>
        <v>2.0961088782753459</v>
      </c>
      <c r="P21" s="52">
        <f t="shared" si="7"/>
        <v>-0.13134004223820386</v>
      </c>
    </row>
    <row r="22" spans="1:16" ht="20.100000000000001" customHeight="1" x14ac:dyDescent="0.25">
      <c r="A22" s="8" t="s">
        <v>193</v>
      </c>
      <c r="B22" s="19">
        <v>4476.34</v>
      </c>
      <c r="C22" s="140">
        <v>2450.2599999999998</v>
      </c>
      <c r="D22" s="247">
        <f t="shared" si="2"/>
        <v>2.0409618565177843E-2</v>
      </c>
      <c r="E22" s="215">
        <f t="shared" si="3"/>
        <v>1.1922495458984399E-2</v>
      </c>
      <c r="F22" s="52">
        <f t="shared" si="4"/>
        <v>-0.4526197741905218</v>
      </c>
      <c r="H22" s="19">
        <v>741.8</v>
      </c>
      <c r="I22" s="140">
        <v>451.34399999999994</v>
      </c>
      <c r="J22" s="247">
        <f t="shared" si="5"/>
        <v>1.4335983821867388E-2</v>
      </c>
      <c r="K22" s="215">
        <f t="shared" si="6"/>
        <v>8.7189028907038967E-3</v>
      </c>
      <c r="L22" s="52">
        <f t="shared" ref="L22" si="8">(I22-H22)/H22</f>
        <v>-0.39155567538420066</v>
      </c>
      <c r="N22" s="27">
        <f t="shared" ref="N22" si="9">(H22/B22)*10</f>
        <v>1.6571574098482242</v>
      </c>
      <c r="O22" s="152">
        <f t="shared" ref="O22" si="10">(I22/C22)*10</f>
        <v>1.8420249279668279</v>
      </c>
      <c r="P22" s="52">
        <f t="shared" ref="P22" si="11">(O22-N22)/N22</f>
        <v>0.11155700539970753</v>
      </c>
    </row>
    <row r="23" spans="1:16" ht="20.100000000000001" customHeight="1" x14ac:dyDescent="0.25">
      <c r="A23" s="8" t="s">
        <v>172</v>
      </c>
      <c r="B23" s="19">
        <v>1516.78</v>
      </c>
      <c r="C23" s="140">
        <v>1357.16</v>
      </c>
      <c r="D23" s="247">
        <f t="shared" si="2"/>
        <v>6.9156724572508894E-3</v>
      </c>
      <c r="E23" s="215">
        <f t="shared" si="3"/>
        <v>6.6036804000862235E-3</v>
      </c>
      <c r="F23" s="52">
        <f t="shared" si="4"/>
        <v>-0.10523609224805172</v>
      </c>
      <c r="H23" s="19">
        <v>455.10700000000008</v>
      </c>
      <c r="I23" s="140">
        <v>439.053</v>
      </c>
      <c r="J23" s="247">
        <f t="shared" si="5"/>
        <v>8.7953715141798373E-3</v>
      </c>
      <c r="K23" s="215">
        <f t="shared" si="6"/>
        <v>8.4814697234752608E-3</v>
      </c>
      <c r="L23" s="52">
        <f t="shared" si="0"/>
        <v>-3.5275220991986683E-2</v>
      </c>
      <c r="N23" s="27">
        <f t="shared" si="1"/>
        <v>3.0004812827173359</v>
      </c>
      <c r="O23" s="152">
        <f t="shared" si="1"/>
        <v>3.2350865041704733</v>
      </c>
      <c r="P23" s="52">
        <f t="shared" si="7"/>
        <v>7.818919678134803E-2</v>
      </c>
    </row>
    <row r="24" spans="1:16" ht="20.100000000000001" customHeight="1" x14ac:dyDescent="0.25">
      <c r="A24" s="8" t="s">
        <v>180</v>
      </c>
      <c r="B24" s="19">
        <v>1611.3700000000003</v>
      </c>
      <c r="C24" s="140">
        <v>1427.47</v>
      </c>
      <c r="D24" s="247">
        <f t="shared" si="2"/>
        <v>7.3469502020334972E-3</v>
      </c>
      <c r="E24" s="215">
        <f t="shared" si="3"/>
        <v>6.9457953820559705E-3</v>
      </c>
      <c r="F24" s="52">
        <f t="shared" si="4"/>
        <v>-0.11412648864010146</v>
      </c>
      <c r="H24" s="19">
        <v>450.84400000000005</v>
      </c>
      <c r="I24" s="140">
        <v>409.76900000000001</v>
      </c>
      <c r="J24" s="247">
        <f t="shared" si="5"/>
        <v>8.7129850231679462E-3</v>
      </c>
      <c r="K24" s="215">
        <f t="shared" si="6"/>
        <v>7.9157718250842928E-3</v>
      </c>
      <c r="L24" s="52">
        <f t="shared" si="0"/>
        <v>-9.110690172210352E-2</v>
      </c>
      <c r="N24" s="27">
        <f t="shared" si="1"/>
        <v>2.7978924765882445</v>
      </c>
      <c r="O24" s="152">
        <f t="shared" si="1"/>
        <v>2.8705962296930929</v>
      </c>
      <c r="P24" s="52">
        <f t="shared" si="7"/>
        <v>2.5985184817932511E-2</v>
      </c>
    </row>
    <row r="25" spans="1:16" ht="20.100000000000001" customHeight="1" x14ac:dyDescent="0.25">
      <c r="A25" s="8" t="s">
        <v>179</v>
      </c>
      <c r="B25" s="19">
        <v>1566.34</v>
      </c>
      <c r="C25" s="140">
        <v>1104.4000000000001</v>
      </c>
      <c r="D25" s="247">
        <f t="shared" si="2"/>
        <v>7.1416384687893811E-3</v>
      </c>
      <c r="E25" s="215">
        <f t="shared" si="3"/>
        <v>5.3737986927519417E-3</v>
      </c>
      <c r="F25" s="52">
        <f t="shared" si="4"/>
        <v>-0.29491681244174306</v>
      </c>
      <c r="H25" s="19">
        <v>547.9799999999999</v>
      </c>
      <c r="I25" s="140">
        <v>390.89600000000002</v>
      </c>
      <c r="J25" s="247">
        <f t="shared" si="5"/>
        <v>1.0590229731338488E-2</v>
      </c>
      <c r="K25" s="215">
        <f t="shared" si="6"/>
        <v>7.5511899224639982E-3</v>
      </c>
      <c r="L25" s="52">
        <f t="shared" si="0"/>
        <v>-0.286660097083835</v>
      </c>
      <c r="N25" s="27">
        <f t="shared" si="1"/>
        <v>3.4984741499291339</v>
      </c>
      <c r="O25" s="152">
        <f t="shared" si="1"/>
        <v>3.5394422310756974</v>
      </c>
      <c r="P25" s="52">
        <f t="shared" si="7"/>
        <v>1.1710271218494911E-2</v>
      </c>
    </row>
    <row r="26" spans="1:16" ht="20.100000000000001" customHeight="1" x14ac:dyDescent="0.25">
      <c r="A26" s="8" t="s">
        <v>191</v>
      </c>
      <c r="B26" s="19">
        <v>839.8900000000001</v>
      </c>
      <c r="C26" s="140">
        <v>1536.12</v>
      </c>
      <c r="D26" s="247">
        <f t="shared" si="2"/>
        <v>3.829430860190964E-3</v>
      </c>
      <c r="E26" s="215">
        <f t="shared" si="3"/>
        <v>7.4744654544640632E-3</v>
      </c>
      <c r="F26" s="52">
        <f t="shared" si="4"/>
        <v>0.82895379156794302</v>
      </c>
      <c r="H26" s="19">
        <v>196.22900000000001</v>
      </c>
      <c r="I26" s="140">
        <v>387.19199999999995</v>
      </c>
      <c r="J26" s="247">
        <f t="shared" si="5"/>
        <v>3.7923102849571531E-3</v>
      </c>
      <c r="K26" s="215">
        <f t="shared" si="6"/>
        <v>7.4796373676340507E-3</v>
      </c>
      <c r="L26" s="52">
        <f t="shared" si="0"/>
        <v>0.97316400735874886</v>
      </c>
      <c r="N26" s="27">
        <f t="shared" si="1"/>
        <v>2.3363654764314372</v>
      </c>
      <c r="O26" s="152">
        <f t="shared" si="1"/>
        <v>2.5205843293492696</v>
      </c>
      <c r="P26" s="52">
        <f t="shared" si="7"/>
        <v>7.8848474169036301E-2</v>
      </c>
    </row>
    <row r="27" spans="1:16" ht="20.100000000000001" customHeight="1" x14ac:dyDescent="0.25">
      <c r="A27" s="8" t="s">
        <v>211</v>
      </c>
      <c r="B27" s="19">
        <v>2389.4700000000003</v>
      </c>
      <c r="C27" s="140">
        <v>1812.6899999999998</v>
      </c>
      <c r="D27" s="247">
        <f t="shared" si="2"/>
        <v>1.089465305873448E-2</v>
      </c>
      <c r="E27" s="215">
        <f t="shared" si="3"/>
        <v>8.8202020575557007E-3</v>
      </c>
      <c r="F27" s="52">
        <f t="shared" si="4"/>
        <v>-0.24138407261861433</v>
      </c>
      <c r="H27" s="19">
        <v>476.50099999999992</v>
      </c>
      <c r="I27" s="140">
        <v>364.77300000000002</v>
      </c>
      <c r="J27" s="247">
        <f t="shared" si="5"/>
        <v>9.208830718662216E-3</v>
      </c>
      <c r="K27" s="215">
        <f t="shared" si="6"/>
        <v>7.0465550979978307E-3</v>
      </c>
      <c r="L27" s="52">
        <f t="shared" si="0"/>
        <v>-0.23447589826674009</v>
      </c>
      <c r="N27" s="27">
        <f t="shared" si="1"/>
        <v>1.9941702553285869</v>
      </c>
      <c r="O27" s="152">
        <f t="shared" si="1"/>
        <v>2.0123297419856683</v>
      </c>
      <c r="P27" s="52">
        <f t="shared" si="7"/>
        <v>9.1062869925763335E-3</v>
      </c>
    </row>
    <row r="28" spans="1:16" ht="20.100000000000001" customHeight="1" x14ac:dyDescent="0.25">
      <c r="A28" s="8" t="s">
        <v>181</v>
      </c>
      <c r="B28" s="19">
        <v>1084.48</v>
      </c>
      <c r="C28" s="140">
        <v>1026.0899999999999</v>
      </c>
      <c r="D28" s="247">
        <f t="shared" si="2"/>
        <v>4.9446251047874082E-3</v>
      </c>
      <c r="E28" s="215">
        <f t="shared" si="3"/>
        <v>4.992757244337051E-3</v>
      </c>
      <c r="F28" s="52">
        <f t="shared" si="4"/>
        <v>-5.3841472410740721E-2</v>
      </c>
      <c r="H28" s="19">
        <v>295.67499999999995</v>
      </c>
      <c r="I28" s="140">
        <v>295.84899999999999</v>
      </c>
      <c r="J28" s="247">
        <f t="shared" si="5"/>
        <v>5.7141979192917762E-3</v>
      </c>
      <c r="K28" s="215">
        <f t="shared" si="6"/>
        <v>5.7151057758868121E-3</v>
      </c>
      <c r="L28" s="52">
        <f t="shared" si="0"/>
        <v>5.8848397734010327E-4</v>
      </c>
      <c r="N28" s="27">
        <f t="shared" si="1"/>
        <v>2.7264218796105038</v>
      </c>
      <c r="O28" s="152">
        <f t="shared" si="1"/>
        <v>2.8832656004833885</v>
      </c>
      <c r="P28" s="52">
        <f t="shared" si="7"/>
        <v>5.7527311545523339E-2</v>
      </c>
    </row>
    <row r="29" spans="1:16" ht="20.100000000000001" customHeight="1" x14ac:dyDescent="0.25">
      <c r="A29" s="8" t="s">
        <v>178</v>
      </c>
      <c r="B29" s="19">
        <v>1159.44</v>
      </c>
      <c r="C29" s="140">
        <v>1044.54</v>
      </c>
      <c r="D29" s="247">
        <f t="shared" si="2"/>
        <v>5.2864009769610434E-3</v>
      </c>
      <c r="E29" s="215">
        <f t="shared" si="3"/>
        <v>5.0825314075761607E-3</v>
      </c>
      <c r="F29" s="52">
        <f>(C29-B29)/B29</f>
        <v>-9.909956530738985E-2</v>
      </c>
      <c r="H29" s="19">
        <v>281.76900000000001</v>
      </c>
      <c r="I29" s="140">
        <v>286.44299999999998</v>
      </c>
      <c r="J29" s="247">
        <f t="shared" si="5"/>
        <v>5.4454513689724355E-3</v>
      </c>
      <c r="K29" s="215">
        <f t="shared" si="6"/>
        <v>5.5334040127306364E-3</v>
      </c>
      <c r="L29" s="52">
        <f t="shared" si="0"/>
        <v>1.6588056173674103E-2</v>
      </c>
      <c r="N29" s="27">
        <f t="shared" si="1"/>
        <v>2.4302163113227073</v>
      </c>
      <c r="O29" s="152">
        <f t="shared" si="1"/>
        <v>2.7422884714802684</v>
      </c>
      <c r="P29" s="52">
        <f>(O29-N29)/N29</f>
        <v>0.12841332629674759</v>
      </c>
    </row>
    <row r="30" spans="1:16" ht="20.100000000000001" customHeight="1" x14ac:dyDescent="0.25">
      <c r="A30" s="8" t="s">
        <v>173</v>
      </c>
      <c r="B30" s="19">
        <v>1381.05</v>
      </c>
      <c r="C30" s="140">
        <v>1123.8599999999999</v>
      </c>
      <c r="D30" s="247">
        <f t="shared" si="2"/>
        <v>6.2968192137860075E-3</v>
      </c>
      <c r="E30" s="215">
        <f t="shared" si="3"/>
        <v>5.4684873223797498E-3</v>
      </c>
      <c r="F30" s="52">
        <f t="shared" si="4"/>
        <v>-0.1862278700988379</v>
      </c>
      <c r="H30" s="19">
        <v>313.34399999999999</v>
      </c>
      <c r="I30" s="140">
        <v>269.20299999999997</v>
      </c>
      <c r="J30" s="247">
        <f t="shared" si="5"/>
        <v>6.0556679895918241E-3</v>
      </c>
      <c r="K30" s="215">
        <f t="shared" si="6"/>
        <v>5.200367823403349E-3</v>
      </c>
      <c r="L30" s="52">
        <f t="shared" si="0"/>
        <v>-0.14087073631535954</v>
      </c>
      <c r="N30" s="27">
        <f t="shared" si="1"/>
        <v>2.2688823721081786</v>
      </c>
      <c r="O30" s="152">
        <f t="shared" si="1"/>
        <v>2.3953428362963356</v>
      </c>
      <c r="P30" s="52">
        <f t="shared" si="7"/>
        <v>5.5736897488719836E-2</v>
      </c>
    </row>
    <row r="31" spans="1:16" ht="20.100000000000001" customHeight="1" x14ac:dyDescent="0.25">
      <c r="A31" s="8" t="s">
        <v>217</v>
      </c>
      <c r="B31" s="19">
        <v>623.16000000000008</v>
      </c>
      <c r="C31" s="140">
        <v>992.25</v>
      </c>
      <c r="D31" s="247">
        <f t="shared" si="2"/>
        <v>2.8412627068266096E-3</v>
      </c>
      <c r="E31" s="215">
        <f t="shared" si="3"/>
        <v>4.828098291274098E-3</v>
      </c>
      <c r="F31" s="52">
        <f t="shared" si="4"/>
        <v>0.59228769497400324</v>
      </c>
      <c r="H31" s="19">
        <v>149.75400000000002</v>
      </c>
      <c r="I31" s="140">
        <v>240.17199999999997</v>
      </c>
      <c r="J31" s="247">
        <f t="shared" si="5"/>
        <v>2.8941371276084244E-3</v>
      </c>
      <c r="K31" s="215">
        <f t="shared" si="6"/>
        <v>4.6395572890436925E-3</v>
      </c>
      <c r="L31" s="52">
        <f t="shared" si="0"/>
        <v>0.60377686071824421</v>
      </c>
      <c r="N31" s="27">
        <f t="shared" si="1"/>
        <v>2.4031388407471597</v>
      </c>
      <c r="O31" s="152">
        <f t="shared" si="1"/>
        <v>2.4204787100025191</v>
      </c>
      <c r="P31" s="52">
        <f t="shared" si="7"/>
        <v>7.2155087177436352E-3</v>
      </c>
    </row>
    <row r="32" spans="1:16" ht="20.100000000000001" customHeight="1" thickBot="1" x14ac:dyDescent="0.3">
      <c r="A32" s="8" t="s">
        <v>17</v>
      </c>
      <c r="B32" s="19">
        <f>B33-SUM(B7:B31)</f>
        <v>7838.469999999943</v>
      </c>
      <c r="C32" s="140">
        <f>C33-SUM(C7:C31)</f>
        <v>8108.2200000000012</v>
      </c>
      <c r="D32" s="247">
        <f t="shared" si="2"/>
        <v>3.5739059775304914E-2</v>
      </c>
      <c r="E32" s="215">
        <f t="shared" si="3"/>
        <v>3.9453044219979312E-2</v>
      </c>
      <c r="F32" s="52">
        <f t="shared" si="4"/>
        <v>3.4413603675214698E-2</v>
      </c>
      <c r="H32" s="19">
        <f>H33-SUM(H7:H31)</f>
        <v>2125.4289999999673</v>
      </c>
      <c r="I32" s="140">
        <f>I33-SUM(I7:I31)</f>
        <v>2447.458000000006</v>
      </c>
      <c r="J32" s="247">
        <f t="shared" si="5"/>
        <v>4.1075917711684166E-2</v>
      </c>
      <c r="K32" s="215">
        <f t="shared" si="6"/>
        <v>4.7279123309662767E-2</v>
      </c>
      <c r="L32" s="52">
        <f t="shared" si="0"/>
        <v>0.15151247112937841</v>
      </c>
      <c r="N32" s="27">
        <f t="shared" si="1"/>
        <v>2.7115355420126415</v>
      </c>
      <c r="O32" s="152">
        <f t="shared" si="1"/>
        <v>3.0184898781730212</v>
      </c>
      <c r="P32" s="52">
        <f t="shared" si="7"/>
        <v>0.11320313947739824</v>
      </c>
    </row>
    <row r="33" spans="1:16" ht="26.25" customHeight="1" thickBot="1" x14ac:dyDescent="0.3">
      <c r="A33" s="12" t="s">
        <v>18</v>
      </c>
      <c r="B33" s="17">
        <v>219325.01999999993</v>
      </c>
      <c r="C33" s="145">
        <v>205515.69999999998</v>
      </c>
      <c r="D33" s="243">
        <f>SUM(D7:D32)</f>
        <v>1.0000000000000002</v>
      </c>
      <c r="E33" s="244">
        <f>SUM(E7:E32)</f>
        <v>0.99999999999999989</v>
      </c>
      <c r="F33" s="57">
        <f t="shared" si="4"/>
        <v>-6.2962811994727974E-2</v>
      </c>
      <c r="G33" s="1"/>
      <c r="H33" s="17">
        <v>51743.919999999969</v>
      </c>
      <c r="I33" s="145">
        <v>51766.146000000001</v>
      </c>
      <c r="J33" s="243">
        <f>SUM(J7:J32)</f>
        <v>0.99999999999999989</v>
      </c>
      <c r="K33" s="244">
        <f>SUM(K7:K32)</f>
        <v>1</v>
      </c>
      <c r="L33" s="57">
        <f t="shared" si="0"/>
        <v>4.2953838827888385E-4</v>
      </c>
      <c r="N33" s="29">
        <f t="shared" si="1"/>
        <v>2.359234710203149</v>
      </c>
      <c r="O33" s="146">
        <f t="shared" si="1"/>
        <v>2.5188414315791934</v>
      </c>
      <c r="P33" s="57">
        <f t="shared" si="7"/>
        <v>6.7651904528948273E-2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5"/>
      <c r="D36" s="349" t="s">
        <v>104</v>
      </c>
      <c r="E36" s="345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5"/>
      <c r="P36" s="130" t="s">
        <v>0</v>
      </c>
    </row>
    <row r="37" spans="1:16" x14ac:dyDescent="0.25">
      <c r="A37" s="362"/>
      <c r="B37" s="352" t="str">
        <f>B5</f>
        <v>jan-jul</v>
      </c>
      <c r="C37" s="354"/>
      <c r="D37" s="352" t="str">
        <f>B5</f>
        <v>jan-jul</v>
      </c>
      <c r="E37" s="354"/>
      <c r="F37" s="131" t="str">
        <f>F5</f>
        <v>2022/2021</v>
      </c>
      <c r="H37" s="355" t="str">
        <f>B5</f>
        <v>jan-jul</v>
      </c>
      <c r="I37" s="354"/>
      <c r="J37" s="352" t="str">
        <f>B5</f>
        <v>jan-jul</v>
      </c>
      <c r="K37" s="353"/>
      <c r="L37" s="131" t="str">
        <f>L5</f>
        <v>2022/2021</v>
      </c>
      <c r="N37" s="355" t="str">
        <f>B5</f>
        <v>jan-jul</v>
      </c>
      <c r="O37" s="353"/>
      <c r="P37" s="131" t="str">
        <f>P5</f>
        <v>2022/2021</v>
      </c>
    </row>
    <row r="38" spans="1:16" ht="19.5" customHeight="1" thickBot="1" x14ac:dyDescent="0.3">
      <c r="A38" s="363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170</v>
      </c>
      <c r="B39" s="39">
        <v>51771.009999999995</v>
      </c>
      <c r="C39" s="147">
        <v>35993.1</v>
      </c>
      <c r="D39" s="247">
        <f t="shared" ref="D39:D61" si="12">B39/$B$62</f>
        <v>0.46375852062395229</v>
      </c>
      <c r="E39" s="246">
        <f t="shared" ref="E39:E61" si="13">C39/$C$62</f>
        <v>0.36020601729420415</v>
      </c>
      <c r="F39" s="52">
        <f>(C39-B39)/B39</f>
        <v>-0.30476341875501362</v>
      </c>
      <c r="H39" s="39">
        <v>10099.871000000001</v>
      </c>
      <c r="I39" s="147">
        <v>7388.0389999999998</v>
      </c>
      <c r="J39" s="247">
        <f t="shared" ref="J39:J61" si="14">H39/$H$62</f>
        <v>0.41973301480870234</v>
      </c>
      <c r="K39" s="246">
        <f t="shared" ref="K39:K61" si="15">I39/$I$62</f>
        <v>0.32383525341026792</v>
      </c>
      <c r="L39" s="52">
        <f t="shared" ref="L39:L62" si="16">(I39-H39)/H39</f>
        <v>-0.2685016471992564</v>
      </c>
      <c r="N39" s="27">
        <f t="shared" ref="N39:O62" si="17">(H39/B39)*10</f>
        <v>1.9508738577825702</v>
      </c>
      <c r="O39" s="151">
        <f t="shared" si="17"/>
        <v>2.0526264756300514</v>
      </c>
      <c r="P39" s="61">
        <f t="shared" si="7"/>
        <v>5.2157456229966988E-2</v>
      </c>
    </row>
    <row r="40" spans="1:16" ht="20.100000000000001" customHeight="1" x14ac:dyDescent="0.25">
      <c r="A40" s="38" t="s">
        <v>166</v>
      </c>
      <c r="B40" s="19">
        <v>14420.210000000001</v>
      </c>
      <c r="C40" s="140">
        <v>16627.77</v>
      </c>
      <c r="D40" s="247">
        <f t="shared" si="12"/>
        <v>0.12917451787567452</v>
      </c>
      <c r="E40" s="215">
        <f t="shared" si="13"/>
        <v>0.16640475002664537</v>
      </c>
      <c r="F40" s="52">
        <f t="shared" ref="F40:F62" si="18">(C40-B40)/B40</f>
        <v>0.15308792313010694</v>
      </c>
      <c r="H40" s="19">
        <v>3327.0609999999997</v>
      </c>
      <c r="I40" s="140">
        <v>3962.3130000000001</v>
      </c>
      <c r="J40" s="247">
        <f t="shared" si="14"/>
        <v>0.13826684954515317</v>
      </c>
      <c r="K40" s="215">
        <f t="shared" si="15"/>
        <v>0.1736775664619257</v>
      </c>
      <c r="L40" s="52">
        <f t="shared" si="16"/>
        <v>0.19093488216777524</v>
      </c>
      <c r="N40" s="27">
        <f t="shared" si="17"/>
        <v>2.3072209073238179</v>
      </c>
      <c r="O40" s="152">
        <f t="shared" si="17"/>
        <v>2.3829491266718268</v>
      </c>
      <c r="P40" s="52">
        <f t="shared" si="7"/>
        <v>3.2822266436484074E-2</v>
      </c>
    </row>
    <row r="41" spans="1:16" ht="20.100000000000001" customHeight="1" x14ac:dyDescent="0.25">
      <c r="A41" s="38" t="s">
        <v>175</v>
      </c>
      <c r="B41" s="19">
        <v>17862.88</v>
      </c>
      <c r="C41" s="140">
        <v>17506.740000000002</v>
      </c>
      <c r="D41" s="247">
        <f t="shared" si="12"/>
        <v>0.16001354431530668</v>
      </c>
      <c r="E41" s="215">
        <f t="shared" si="13"/>
        <v>0.17520116609030997</v>
      </c>
      <c r="F41" s="52">
        <f t="shared" si="18"/>
        <v>-1.9937434501043471E-2</v>
      </c>
      <c r="H41" s="19">
        <v>3787.6670000000004</v>
      </c>
      <c r="I41" s="140">
        <v>3775.9749999999995</v>
      </c>
      <c r="J41" s="247">
        <f t="shared" si="14"/>
        <v>0.15740883116244089</v>
      </c>
      <c r="K41" s="215">
        <f t="shared" si="15"/>
        <v>0.16550993044241324</v>
      </c>
      <c r="L41" s="52">
        <f t="shared" si="16"/>
        <v>-3.0868605925496923E-3</v>
      </c>
      <c r="N41" s="27">
        <f t="shared" si="17"/>
        <v>2.1204122739446269</v>
      </c>
      <c r="O41" s="152">
        <f t="shared" si="17"/>
        <v>2.1568692971963936</v>
      </c>
      <c r="P41" s="52">
        <f t="shared" si="7"/>
        <v>1.719336550714512E-2</v>
      </c>
    </row>
    <row r="42" spans="1:16" ht="20.100000000000001" customHeight="1" x14ac:dyDescent="0.25">
      <c r="A42" s="38" t="s">
        <v>177</v>
      </c>
      <c r="B42" s="19">
        <v>4067.1800000000003</v>
      </c>
      <c r="C42" s="140">
        <v>7021.11</v>
      </c>
      <c r="D42" s="247">
        <f t="shared" si="12"/>
        <v>3.6433312386822791E-2</v>
      </c>
      <c r="E42" s="215">
        <f t="shared" si="13"/>
        <v>7.0264747134437144E-2</v>
      </c>
      <c r="F42" s="52">
        <f t="shared" si="18"/>
        <v>0.72628455096651712</v>
      </c>
      <c r="H42" s="19">
        <v>973.77800000000002</v>
      </c>
      <c r="I42" s="140">
        <v>1639.4779999999998</v>
      </c>
      <c r="J42" s="247">
        <f t="shared" si="14"/>
        <v>4.0468514468589602E-2</v>
      </c>
      <c r="K42" s="215">
        <f t="shared" si="15"/>
        <v>7.1862205057466419E-2</v>
      </c>
      <c r="L42" s="52">
        <f t="shared" si="16"/>
        <v>0.68362604207529831</v>
      </c>
      <c r="N42" s="27">
        <f t="shared" si="17"/>
        <v>2.3942338426133096</v>
      </c>
      <c r="O42" s="152">
        <f t="shared" si="17"/>
        <v>2.3350695260436027</v>
      </c>
      <c r="P42" s="52">
        <f t="shared" si="7"/>
        <v>-2.4711168774194985E-2</v>
      </c>
    </row>
    <row r="43" spans="1:16" ht="20.100000000000001" customHeight="1" x14ac:dyDescent="0.25">
      <c r="A43" s="38" t="s">
        <v>176</v>
      </c>
      <c r="B43" s="19">
        <v>4514.8899999999994</v>
      </c>
      <c r="C43" s="140">
        <v>4278.87</v>
      </c>
      <c r="D43" s="247">
        <f t="shared" si="12"/>
        <v>4.0443845062707408E-2</v>
      </c>
      <c r="E43" s="215">
        <f t="shared" si="13"/>
        <v>4.2821394134421632E-2</v>
      </c>
      <c r="F43" s="52">
        <f t="shared" si="18"/>
        <v>-5.2275913698894005E-2</v>
      </c>
      <c r="H43" s="19">
        <v>1433.1439999999998</v>
      </c>
      <c r="I43" s="140">
        <v>1500.203</v>
      </c>
      <c r="J43" s="247">
        <f t="shared" si="14"/>
        <v>5.9558963849637561E-2</v>
      </c>
      <c r="K43" s="215">
        <f t="shared" si="15"/>
        <v>6.575745183151363E-2</v>
      </c>
      <c r="L43" s="52">
        <f t="shared" si="16"/>
        <v>4.6791529671826565E-2</v>
      </c>
      <c r="N43" s="27">
        <f t="shared" si="17"/>
        <v>3.1742611669387295</v>
      </c>
      <c r="O43" s="152">
        <f t="shared" si="17"/>
        <v>3.5060728650321233</v>
      </c>
      <c r="P43" s="52">
        <f t="shared" si="7"/>
        <v>0.1045319463783739</v>
      </c>
    </row>
    <row r="44" spans="1:16" ht="20.100000000000001" customHeight="1" x14ac:dyDescent="0.25">
      <c r="A44" s="38" t="s">
        <v>171</v>
      </c>
      <c r="B44" s="19">
        <v>4316</v>
      </c>
      <c r="C44" s="140">
        <v>4091.48</v>
      </c>
      <c r="D44" s="247">
        <f t="shared" si="12"/>
        <v>3.8662212211293116E-2</v>
      </c>
      <c r="E44" s="215">
        <f t="shared" si="13"/>
        <v>4.0946062318580237E-2</v>
      </c>
      <c r="F44" s="52">
        <f t="shared" si="18"/>
        <v>-5.202038924930491E-2</v>
      </c>
      <c r="H44" s="19">
        <v>959.01300000000003</v>
      </c>
      <c r="I44" s="140">
        <v>940.73700000000008</v>
      </c>
      <c r="J44" s="247">
        <f t="shared" si="14"/>
        <v>3.9854906833041534E-2</v>
      </c>
      <c r="K44" s="215">
        <f t="shared" si="15"/>
        <v>4.1234731542079739E-2</v>
      </c>
      <c r="L44" s="52">
        <f t="shared" si="16"/>
        <v>-1.9057093073816467E-2</v>
      </c>
      <c r="N44" s="27">
        <f t="shared" si="17"/>
        <v>2.221994902687674</v>
      </c>
      <c r="O44" s="152">
        <f t="shared" si="17"/>
        <v>2.2992584590417162</v>
      </c>
      <c r="P44" s="52">
        <f t="shared" si="7"/>
        <v>3.4772157335098308E-2</v>
      </c>
    </row>
    <row r="45" spans="1:16" ht="20.100000000000001" customHeight="1" x14ac:dyDescent="0.25">
      <c r="A45" s="38" t="s">
        <v>190</v>
      </c>
      <c r="B45" s="19">
        <v>1583.1499999999999</v>
      </c>
      <c r="C45" s="140">
        <v>3117.6099999999997</v>
      </c>
      <c r="D45" s="247">
        <f t="shared" si="12"/>
        <v>1.4181668503778661E-2</v>
      </c>
      <c r="E45" s="215">
        <f t="shared" si="13"/>
        <v>3.119992113979023E-2</v>
      </c>
      <c r="F45" s="52">
        <f t="shared" si="18"/>
        <v>0.96924485993114984</v>
      </c>
      <c r="H45" s="19">
        <v>382.02</v>
      </c>
      <c r="I45" s="140">
        <v>653.48500000000001</v>
      </c>
      <c r="J45" s="247">
        <f t="shared" si="14"/>
        <v>1.5876084587339821E-2</v>
      </c>
      <c r="K45" s="215">
        <f t="shared" si="15"/>
        <v>2.8643795813044427E-2</v>
      </c>
      <c r="L45" s="52">
        <f t="shared" si="16"/>
        <v>0.71060415685042677</v>
      </c>
      <c r="N45" s="27">
        <f t="shared" si="17"/>
        <v>2.4130372990556803</v>
      </c>
      <c r="O45" s="152">
        <f t="shared" si="17"/>
        <v>2.0961088782753459</v>
      </c>
      <c r="P45" s="52">
        <f t="shared" si="7"/>
        <v>-0.13134004223820386</v>
      </c>
    </row>
    <row r="46" spans="1:16" ht="20.100000000000001" customHeight="1" x14ac:dyDescent="0.25">
      <c r="A46" s="38" t="s">
        <v>193</v>
      </c>
      <c r="B46" s="19">
        <v>4476.34</v>
      </c>
      <c r="C46" s="140">
        <v>2450.2599999999998</v>
      </c>
      <c r="D46" s="247">
        <f t="shared" si="12"/>
        <v>4.0098518769670959E-2</v>
      </c>
      <c r="E46" s="215">
        <f t="shared" si="13"/>
        <v>2.4521322029369422E-2</v>
      </c>
      <c r="F46" s="52">
        <f t="shared" si="18"/>
        <v>-0.4526197741905218</v>
      </c>
      <c r="H46" s="19">
        <v>741.8</v>
      </c>
      <c r="I46" s="140">
        <v>451.34399999999994</v>
      </c>
      <c r="J46" s="247">
        <f t="shared" si="14"/>
        <v>3.0827913582767083E-2</v>
      </c>
      <c r="K46" s="215">
        <f t="shared" si="15"/>
        <v>1.9783476862426409E-2</v>
      </c>
      <c r="L46" s="52">
        <f t="shared" si="16"/>
        <v>-0.39155567538420066</v>
      </c>
      <c r="N46" s="27">
        <f t="shared" si="17"/>
        <v>1.6571574098482242</v>
      </c>
      <c r="O46" s="152">
        <f t="shared" si="17"/>
        <v>1.8420249279668279</v>
      </c>
      <c r="P46" s="52">
        <f t="shared" si="7"/>
        <v>0.11155700539970753</v>
      </c>
    </row>
    <row r="47" spans="1:16" ht="20.100000000000001" customHeight="1" x14ac:dyDescent="0.25">
      <c r="A47" s="38" t="s">
        <v>172</v>
      </c>
      <c r="B47" s="19">
        <v>1516.78</v>
      </c>
      <c r="C47" s="140">
        <v>1357.16</v>
      </c>
      <c r="D47" s="247">
        <f t="shared" si="12"/>
        <v>1.3587133975404351E-2</v>
      </c>
      <c r="E47" s="215">
        <f t="shared" si="13"/>
        <v>1.3581969833968236E-2</v>
      </c>
      <c r="F47" s="52">
        <f t="shared" si="18"/>
        <v>-0.10523609224805172</v>
      </c>
      <c r="H47" s="19">
        <v>455.10700000000008</v>
      </c>
      <c r="I47" s="140">
        <v>439.053</v>
      </c>
      <c r="J47" s="247">
        <f t="shared" si="14"/>
        <v>1.8913452772866515E-2</v>
      </c>
      <c r="K47" s="215">
        <f t="shared" si="15"/>
        <v>1.9244733212092999E-2</v>
      </c>
      <c r="L47" s="52">
        <f t="shared" si="16"/>
        <v>-3.5275220991986683E-2</v>
      </c>
      <c r="N47" s="27">
        <f t="shared" si="17"/>
        <v>3.0004812827173359</v>
      </c>
      <c r="O47" s="152">
        <f t="shared" si="17"/>
        <v>3.2350865041704733</v>
      </c>
      <c r="P47" s="52">
        <f t="shared" si="7"/>
        <v>7.818919678134803E-2</v>
      </c>
    </row>
    <row r="48" spans="1:16" ht="20.100000000000001" customHeight="1" x14ac:dyDescent="0.25">
      <c r="A48" s="38" t="s">
        <v>180</v>
      </c>
      <c r="B48" s="19">
        <v>1611.3700000000003</v>
      </c>
      <c r="C48" s="140">
        <v>1427.47</v>
      </c>
      <c r="D48" s="247">
        <f t="shared" si="12"/>
        <v>1.4434459891314042E-2</v>
      </c>
      <c r="E48" s="215">
        <f t="shared" si="13"/>
        <v>1.4285607060991069E-2</v>
      </c>
      <c r="F48" s="52">
        <f t="shared" si="18"/>
        <v>-0.11412648864010146</v>
      </c>
      <c r="H48" s="19">
        <v>450.84400000000005</v>
      </c>
      <c r="I48" s="140">
        <v>409.76900000000001</v>
      </c>
      <c r="J48" s="247">
        <f t="shared" si="14"/>
        <v>1.8736289931664929E-2</v>
      </c>
      <c r="K48" s="215">
        <f t="shared" si="15"/>
        <v>1.7961146111257952E-2</v>
      </c>
      <c r="L48" s="52">
        <f t="shared" si="16"/>
        <v>-9.110690172210352E-2</v>
      </c>
      <c r="N48" s="27">
        <f t="shared" si="17"/>
        <v>2.7978924765882445</v>
      </c>
      <c r="O48" s="152">
        <f t="shared" si="17"/>
        <v>2.8705962296930929</v>
      </c>
      <c r="P48" s="52">
        <f t="shared" si="7"/>
        <v>2.5985184817932511E-2</v>
      </c>
    </row>
    <row r="49" spans="1:16" ht="20.100000000000001" customHeight="1" x14ac:dyDescent="0.25">
      <c r="A49" s="38" t="s">
        <v>191</v>
      </c>
      <c r="B49" s="19">
        <v>839.8900000000001</v>
      </c>
      <c r="C49" s="140">
        <v>1536.12</v>
      </c>
      <c r="D49" s="247">
        <f t="shared" si="12"/>
        <v>7.523634247947864E-3</v>
      </c>
      <c r="E49" s="215">
        <f t="shared" si="13"/>
        <v>1.5372937237580892E-2</v>
      </c>
      <c r="F49" s="52">
        <f t="shared" si="18"/>
        <v>0.82895379156794302</v>
      </c>
      <c r="H49" s="19">
        <v>196.22900000000001</v>
      </c>
      <c r="I49" s="140">
        <v>387.19199999999995</v>
      </c>
      <c r="J49" s="247">
        <f t="shared" si="14"/>
        <v>8.1549348266821281E-3</v>
      </c>
      <c r="K49" s="215">
        <f t="shared" si="15"/>
        <v>1.6971542710918074E-2</v>
      </c>
      <c r="L49" s="52">
        <f t="shared" si="16"/>
        <v>0.97316400735874886</v>
      </c>
      <c r="N49" s="27">
        <f t="shared" si="17"/>
        <v>2.3363654764314372</v>
      </c>
      <c r="O49" s="152">
        <f t="shared" si="17"/>
        <v>2.5205843293492696</v>
      </c>
      <c r="P49" s="52">
        <f t="shared" si="7"/>
        <v>7.8848474169036301E-2</v>
      </c>
    </row>
    <row r="50" spans="1:16" ht="20.100000000000001" customHeight="1" x14ac:dyDescent="0.25">
      <c r="A50" s="38" t="s">
        <v>181</v>
      </c>
      <c r="B50" s="19">
        <v>1084.48</v>
      </c>
      <c r="C50" s="140">
        <v>1026.0899999999999</v>
      </c>
      <c r="D50" s="247">
        <f t="shared" si="12"/>
        <v>9.7146422379293697E-3</v>
      </c>
      <c r="E50" s="215">
        <f t="shared" si="13"/>
        <v>1.0268740183129819E-2</v>
      </c>
      <c r="F50" s="52">
        <f t="shared" si="18"/>
        <v>-5.3841472410740721E-2</v>
      </c>
      <c r="H50" s="19">
        <v>295.67499999999995</v>
      </c>
      <c r="I50" s="140">
        <v>295.84899999999999</v>
      </c>
      <c r="J50" s="247">
        <f t="shared" si="14"/>
        <v>1.2287737056598349E-2</v>
      </c>
      <c r="K50" s="215">
        <f t="shared" si="15"/>
        <v>1.2967762607394785E-2</v>
      </c>
      <c r="L50" s="52">
        <f t="shared" si="16"/>
        <v>5.8848397734010327E-4</v>
      </c>
      <c r="N50" s="27">
        <f t="shared" si="17"/>
        <v>2.7264218796105038</v>
      </c>
      <c r="O50" s="152">
        <f t="shared" si="17"/>
        <v>2.8832656004833885</v>
      </c>
      <c r="P50" s="52">
        <f t="shared" si="7"/>
        <v>5.7527311545523339E-2</v>
      </c>
    </row>
    <row r="51" spans="1:16" ht="20.100000000000001" customHeight="1" x14ac:dyDescent="0.25">
      <c r="A51" s="38" t="s">
        <v>178</v>
      </c>
      <c r="B51" s="19">
        <v>1159.44</v>
      </c>
      <c r="C51" s="140">
        <v>1044.54</v>
      </c>
      <c r="D51" s="247">
        <f t="shared" si="12"/>
        <v>1.0386124959745528E-2</v>
      </c>
      <c r="E51" s="215">
        <f t="shared" si="13"/>
        <v>1.0453381156512998E-2</v>
      </c>
      <c r="F51" s="52">
        <f t="shared" si="18"/>
        <v>-9.909956530738985E-2</v>
      </c>
      <c r="H51" s="19">
        <v>281.76900000000001</v>
      </c>
      <c r="I51" s="140">
        <v>286.44299999999998</v>
      </c>
      <c r="J51" s="247">
        <f t="shared" si="14"/>
        <v>1.1709827962122808E-2</v>
      </c>
      <c r="K51" s="215">
        <f t="shared" si="15"/>
        <v>1.2555475342319846E-2</v>
      </c>
      <c r="L51" s="52">
        <f t="shared" si="16"/>
        <v>1.6588056173674103E-2</v>
      </c>
      <c r="N51" s="27">
        <f t="shared" si="17"/>
        <v>2.4302163113227073</v>
      </c>
      <c r="O51" s="152">
        <f t="shared" si="17"/>
        <v>2.7422884714802684</v>
      </c>
      <c r="P51" s="52">
        <f t="shared" si="7"/>
        <v>0.12841332629674759</v>
      </c>
    </row>
    <row r="52" spans="1:16" ht="20.100000000000001" customHeight="1" x14ac:dyDescent="0.25">
      <c r="A52" s="38" t="s">
        <v>192</v>
      </c>
      <c r="B52" s="19">
        <v>715.92000000000007</v>
      </c>
      <c r="C52" s="140">
        <v>832.43</v>
      </c>
      <c r="D52" s="247">
        <f t="shared" si="12"/>
        <v>6.4131258031299753E-3</v>
      </c>
      <c r="E52" s="215">
        <f t="shared" si="13"/>
        <v>8.3306604592606453E-3</v>
      </c>
      <c r="F52" s="52">
        <f t="shared" si="18"/>
        <v>0.1627416471114089</v>
      </c>
      <c r="H52" s="19">
        <v>195.45200000000003</v>
      </c>
      <c r="I52" s="140">
        <v>215.81699999999995</v>
      </c>
      <c r="J52" s="247">
        <f t="shared" si="14"/>
        <v>8.122644062522234E-3</v>
      </c>
      <c r="K52" s="215">
        <f t="shared" si="15"/>
        <v>9.4597704323493396E-3</v>
      </c>
      <c r="L52" s="52">
        <f t="shared" si="16"/>
        <v>0.10419438020588134</v>
      </c>
      <c r="N52" s="27">
        <f t="shared" si="17"/>
        <v>2.730081573360152</v>
      </c>
      <c r="O52" s="152">
        <f t="shared" si="17"/>
        <v>2.5926143940030988</v>
      </c>
      <c r="P52" s="52">
        <f t="shared" si="7"/>
        <v>-5.0352773594182478E-2</v>
      </c>
    </row>
    <row r="53" spans="1:16" ht="20.100000000000001" customHeight="1" x14ac:dyDescent="0.25">
      <c r="A53" s="38" t="s">
        <v>196</v>
      </c>
      <c r="B53" s="19">
        <v>842.42000000000007</v>
      </c>
      <c r="C53" s="140">
        <v>852.31999999999994</v>
      </c>
      <c r="D53" s="247">
        <f t="shared" si="12"/>
        <v>7.5462976855972088E-3</v>
      </c>
      <c r="E53" s="215">
        <f t="shared" si="13"/>
        <v>8.5297124354444618E-3</v>
      </c>
      <c r="F53" s="52">
        <f t="shared" si="18"/>
        <v>1.1751857743168328E-2</v>
      </c>
      <c r="H53" s="19">
        <v>204.072</v>
      </c>
      <c r="I53" s="140">
        <v>201.27599999999998</v>
      </c>
      <c r="J53" s="247">
        <f t="shared" si="14"/>
        <v>8.4808762208984159E-3</v>
      </c>
      <c r="K53" s="215">
        <f t="shared" si="15"/>
        <v>8.822403951225093E-3</v>
      </c>
      <c r="L53" s="52">
        <f t="shared" si="16"/>
        <v>-1.3701046689403841E-2</v>
      </c>
      <c r="N53" s="27">
        <f t="shared" si="17"/>
        <v>2.4224496094584644</v>
      </c>
      <c r="O53" s="152">
        <f t="shared" si="17"/>
        <v>2.3615074150553781</v>
      </c>
      <c r="P53" s="52">
        <f t="shared" si="7"/>
        <v>-2.515725989310048E-2</v>
      </c>
    </row>
    <row r="54" spans="1:16" ht="20.100000000000001" customHeight="1" x14ac:dyDescent="0.25">
      <c r="A54" s="38" t="s">
        <v>197</v>
      </c>
      <c r="B54" s="19">
        <v>113.94999999999999</v>
      </c>
      <c r="C54" s="140">
        <v>136.77999999999997</v>
      </c>
      <c r="D54" s="247">
        <f t="shared" si="12"/>
        <v>1.0207504822698913E-3</v>
      </c>
      <c r="E54" s="215">
        <f t="shared" si="13"/>
        <v>1.3688451132439616E-3</v>
      </c>
      <c r="F54" s="52">
        <f t="shared" si="18"/>
        <v>0.20035103115401479</v>
      </c>
      <c r="H54" s="19">
        <v>46.581000000000003</v>
      </c>
      <c r="I54" s="140">
        <v>61.502999999999993</v>
      </c>
      <c r="J54" s="247">
        <f t="shared" si="14"/>
        <v>1.9358250776474436E-3</v>
      </c>
      <c r="K54" s="215">
        <f t="shared" si="15"/>
        <v>2.6958222053905922E-3</v>
      </c>
      <c r="L54" s="52">
        <f t="shared" si="16"/>
        <v>0.32034520512655351</v>
      </c>
      <c r="N54" s="27">
        <f t="shared" si="17"/>
        <v>4.0878455462922343</v>
      </c>
      <c r="O54" s="152">
        <f t="shared" si="17"/>
        <v>4.4964907150168161</v>
      </c>
      <c r="P54" s="52">
        <f t="shared" si="7"/>
        <v>9.9965902355394015E-2</v>
      </c>
    </row>
    <row r="55" spans="1:16" ht="20.100000000000001" customHeight="1" x14ac:dyDescent="0.25">
      <c r="A55" s="38" t="s">
        <v>195</v>
      </c>
      <c r="B55" s="19">
        <v>279.13</v>
      </c>
      <c r="C55" s="140">
        <v>178.42</v>
      </c>
      <c r="D55" s="247">
        <f t="shared" si="12"/>
        <v>2.5004131822377778E-3</v>
      </c>
      <c r="E55" s="215">
        <f t="shared" si="13"/>
        <v>1.7855632775624188E-3</v>
      </c>
      <c r="F55" s="52">
        <f t="shared" si="18"/>
        <v>-0.36079962741374988</v>
      </c>
      <c r="H55" s="19">
        <v>68.007000000000005</v>
      </c>
      <c r="I55" s="140">
        <v>48.028999999999996</v>
      </c>
      <c r="J55" s="247">
        <f t="shared" si="14"/>
        <v>2.8262522499639272E-3</v>
      </c>
      <c r="K55" s="215">
        <f t="shared" si="15"/>
        <v>2.1052248622458213E-3</v>
      </c>
      <c r="L55" s="52">
        <f t="shared" si="16"/>
        <v>-0.29376387724793046</v>
      </c>
      <c r="N55" s="27">
        <f t="shared" ref="N55:N56" si="19">(H55/B55)*10</f>
        <v>2.4363916454698531</v>
      </c>
      <c r="O55" s="152">
        <f t="shared" ref="O55:O56" si="20">(I55/C55)*10</f>
        <v>2.6919067369129026</v>
      </c>
      <c r="P55" s="52">
        <f t="shared" ref="P55:P56" si="21">(O55-N55)/N55</f>
        <v>0.10487439156924787</v>
      </c>
    </row>
    <row r="56" spans="1:16" ht="20.100000000000001" customHeight="1" x14ac:dyDescent="0.25">
      <c r="A56" s="38" t="s">
        <v>198</v>
      </c>
      <c r="B56" s="19">
        <v>137.35</v>
      </c>
      <c r="C56" s="140">
        <v>125.46</v>
      </c>
      <c r="D56" s="247">
        <f t="shared" si="12"/>
        <v>1.230364885825095E-3</v>
      </c>
      <c r="E56" s="215">
        <f t="shared" si="13"/>
        <v>1.2555586190056108E-3</v>
      </c>
      <c r="F56" s="52">
        <f t="shared" si="18"/>
        <v>-8.6567164179104483E-2</v>
      </c>
      <c r="H56" s="19">
        <v>54.635000000000005</v>
      </c>
      <c r="I56" s="140">
        <v>47.52</v>
      </c>
      <c r="J56" s="247">
        <f t="shared" si="14"/>
        <v>2.2705352636754918E-3</v>
      </c>
      <c r="K56" s="215">
        <f t="shared" si="15"/>
        <v>2.0829141863024725E-3</v>
      </c>
      <c r="L56" s="52">
        <f t="shared" ref="L56:L57" si="22">(I56-H56)/H56</f>
        <v>-0.13022787590372475</v>
      </c>
      <c r="N56" s="27">
        <f t="shared" si="19"/>
        <v>3.9777939570440486</v>
      </c>
      <c r="O56" s="152">
        <f t="shared" si="20"/>
        <v>3.7876614060258254</v>
      </c>
      <c r="P56" s="52">
        <f t="shared" si="21"/>
        <v>-4.7798491593947029E-2</v>
      </c>
    </row>
    <row r="57" spans="1:16" ht="20.100000000000001" customHeight="1" x14ac:dyDescent="0.25">
      <c r="A57" s="38" t="s">
        <v>219</v>
      </c>
      <c r="B57" s="19">
        <v>85.27</v>
      </c>
      <c r="C57" s="140">
        <v>113.92</v>
      </c>
      <c r="D57" s="247">
        <f t="shared" si="12"/>
        <v>7.6383846970735968E-4</v>
      </c>
      <c r="E57" s="215">
        <f t="shared" si="13"/>
        <v>1.1400704437838291E-3</v>
      </c>
      <c r="F57" s="52">
        <f t="shared" si="18"/>
        <v>0.33599155623314186</v>
      </c>
      <c r="H57" s="19">
        <v>27.628999999999998</v>
      </c>
      <c r="I57" s="140">
        <v>34.734999999999999</v>
      </c>
      <c r="J57" s="247">
        <f t="shared" si="14"/>
        <v>1.148213028280226E-3</v>
      </c>
      <c r="K57" s="215">
        <f t="shared" si="15"/>
        <v>1.5225173455643178E-3</v>
      </c>
      <c r="L57" s="52">
        <f t="shared" si="22"/>
        <v>0.25719352853885419</v>
      </c>
      <c r="N57" s="27">
        <f t="shared" ref="N57:N58" si="23">(H57/B57)*10</f>
        <v>3.2401782573003404</v>
      </c>
      <c r="O57" s="152">
        <f t="shared" ref="O57:O58" si="24">(I57/C57)*10</f>
        <v>3.04906952247191</v>
      </c>
      <c r="P57" s="52">
        <f t="shared" ref="P57:P58" si="25">(O57-N57)/N57</f>
        <v>-5.8980932421804112E-2</v>
      </c>
    </row>
    <row r="58" spans="1:16" ht="20.100000000000001" customHeight="1" x14ac:dyDescent="0.25">
      <c r="A58" s="38" t="s">
        <v>194</v>
      </c>
      <c r="B58" s="19">
        <v>103.39999999999999</v>
      </c>
      <c r="C58" s="140">
        <v>63.47</v>
      </c>
      <c r="D58" s="247">
        <f t="shared" si="12"/>
        <v>9.2624484306017333E-4</v>
      </c>
      <c r="E58" s="215">
        <f t="shared" si="13"/>
        <v>6.3518496371980004E-4</v>
      </c>
      <c r="F58" s="52">
        <f t="shared" si="18"/>
        <v>-0.38617021276595742</v>
      </c>
      <c r="H58" s="19">
        <v>30.791999999999998</v>
      </c>
      <c r="I58" s="140">
        <v>21.855</v>
      </c>
      <c r="J58" s="247">
        <f t="shared" si="14"/>
        <v>1.2796617889465677E-3</v>
      </c>
      <c r="K58" s="215">
        <f t="shared" si="15"/>
        <v>9.5795642974832779E-4</v>
      </c>
      <c r="L58" s="52">
        <f t="shared" si="16"/>
        <v>-0.29023772408417764</v>
      </c>
      <c r="N58" s="27">
        <f t="shared" si="23"/>
        <v>2.9779497098646033</v>
      </c>
      <c r="O58" s="152">
        <f t="shared" si="24"/>
        <v>3.4433590672758783</v>
      </c>
      <c r="P58" s="52">
        <f t="shared" si="25"/>
        <v>0.15628516353704155</v>
      </c>
    </row>
    <row r="59" spans="1:16" ht="20.100000000000001" customHeight="1" x14ac:dyDescent="0.25">
      <c r="A59" s="38" t="s">
        <v>183</v>
      </c>
      <c r="B59" s="19">
        <v>47.79</v>
      </c>
      <c r="C59" s="140">
        <v>26.82</v>
      </c>
      <c r="D59" s="247">
        <f t="shared" ref="D59" si="26">B59/$B$62</f>
        <v>4.2809710879928133E-4</v>
      </c>
      <c r="E59" s="215">
        <f t="shared" ref="E59" si="27">C59/$C$62</f>
        <v>2.6840492716188814E-4</v>
      </c>
      <c r="F59" s="52">
        <f t="shared" si="18"/>
        <v>-0.43879472693032012</v>
      </c>
      <c r="H59" s="19">
        <v>22.409000000000002</v>
      </c>
      <c r="I59" s="140">
        <v>14.141999999999999</v>
      </c>
      <c r="J59" s="247">
        <f t="shared" ref="J59:J60" si="28">H59/$H$62</f>
        <v>9.3127893701297872E-4</v>
      </c>
      <c r="K59" s="215">
        <f t="shared" ref="K59:K60" si="29">I59/$I$62</f>
        <v>6.1987736579733927E-4</v>
      </c>
      <c r="L59" s="52">
        <f t="shared" si="16"/>
        <v>-0.36891427551430239</v>
      </c>
      <c r="N59" s="27">
        <f t="shared" ref="N59:N60" si="30">(H59/B59)*10</f>
        <v>4.6890562879263449</v>
      </c>
      <c r="O59" s="152">
        <f t="shared" ref="O59:O60" si="31">(I59/C59)*10</f>
        <v>5.2729306487695746</v>
      </c>
      <c r="P59" s="52">
        <f t="shared" ref="P59:P60" si="32">(O59-N59)/N59</f>
        <v>0.12451852248961554</v>
      </c>
    </row>
    <row r="60" spans="1:16" ht="20.100000000000001" customHeight="1" x14ac:dyDescent="0.25">
      <c r="A60" s="38" t="s">
        <v>240</v>
      </c>
      <c r="B60" s="19">
        <v>27.060000000000002</v>
      </c>
      <c r="C60" s="140">
        <v>52.360000000000007</v>
      </c>
      <c r="D60" s="247">
        <f t="shared" si="12"/>
        <v>2.4240024616255603E-4</v>
      </c>
      <c r="E60" s="215">
        <f t="shared" si="13"/>
        <v>5.2400007405654231E-4</v>
      </c>
      <c r="F60" s="52">
        <f t="shared" si="18"/>
        <v>0.93495934959349603</v>
      </c>
      <c r="H60" s="19">
        <v>7.7260000000000009</v>
      </c>
      <c r="I60" s="140">
        <v>12.666</v>
      </c>
      <c r="J60" s="247">
        <f t="shared" si="28"/>
        <v>3.210790783775391E-4</v>
      </c>
      <c r="K60" s="215">
        <f t="shared" si="29"/>
        <v>5.5518078879855041E-4</v>
      </c>
      <c r="L60" s="52">
        <f t="shared" si="16"/>
        <v>0.63939943049443426</v>
      </c>
      <c r="N60" s="27">
        <f t="shared" si="30"/>
        <v>2.855136733185514</v>
      </c>
      <c r="O60" s="152">
        <f t="shared" si="31"/>
        <v>2.4190221543162718</v>
      </c>
      <c r="P60" s="52">
        <f t="shared" si="32"/>
        <v>-0.1527473531478345</v>
      </c>
    </row>
    <row r="61" spans="1:16" ht="20.100000000000001" customHeight="1" thickBot="1" x14ac:dyDescent="0.3">
      <c r="A61" s="8" t="s">
        <v>17</v>
      </c>
      <c r="B61" s="19">
        <f>B62-SUM(B39:B60)</f>
        <v>57.639999999999418</v>
      </c>
      <c r="C61" s="140">
        <f>C62-SUM(C39:C60)</f>
        <v>63.350000000005821</v>
      </c>
      <c r="D61" s="247">
        <f t="shared" si="12"/>
        <v>5.1633223166332556E-4</v>
      </c>
      <c r="E61" s="215">
        <f t="shared" si="13"/>
        <v>6.3398404681980517E-4</v>
      </c>
      <c r="F61" s="52">
        <f t="shared" si="18"/>
        <v>9.9063150589980234E-2</v>
      </c>
      <c r="H61" s="19">
        <f>H62-SUM(H39:H60)</f>
        <v>21.327000000004773</v>
      </c>
      <c r="I61" s="140">
        <f>I62-SUM(I39:I60)</f>
        <v>26.766999999999825</v>
      </c>
      <c r="J61" s="247">
        <f t="shared" si="14"/>
        <v>8.8631290506851004E-4</v>
      </c>
      <c r="K61" s="215">
        <f t="shared" si="15"/>
        <v>1.1732610274570268E-3</v>
      </c>
      <c r="L61" s="52">
        <f t="shared" si="16"/>
        <v>0.2550757256057502</v>
      </c>
      <c r="N61" s="27">
        <f t="shared" si="17"/>
        <v>3.7000346981271663</v>
      </c>
      <c r="O61" s="152">
        <f t="shared" si="17"/>
        <v>4.2252565114439413</v>
      </c>
      <c r="P61" s="52">
        <f t="shared" si="7"/>
        <v>0.14195051024322142</v>
      </c>
    </row>
    <row r="62" spans="1:16" ht="26.25" customHeight="1" thickBot="1" x14ac:dyDescent="0.3">
      <c r="A62" s="12" t="s">
        <v>18</v>
      </c>
      <c r="B62" s="17">
        <v>111633.54999999997</v>
      </c>
      <c r="C62" s="145">
        <v>99923.65</v>
      </c>
      <c r="D62" s="253">
        <f>SUM(D39:D61)</f>
        <v>1.0000000000000002</v>
      </c>
      <c r="E62" s="254">
        <f>SUM(E39:E61)</f>
        <v>1.0000000000000002</v>
      </c>
      <c r="F62" s="57">
        <f t="shared" si="18"/>
        <v>-0.10489588479449038</v>
      </c>
      <c r="G62" s="1"/>
      <c r="H62" s="17">
        <v>24062.608000000004</v>
      </c>
      <c r="I62" s="145">
        <v>22814.19</v>
      </c>
      <c r="J62" s="253">
        <f>SUM(J39:J61)</f>
        <v>1</v>
      </c>
      <c r="K62" s="254">
        <f>SUM(K39:K61)</f>
        <v>1</v>
      </c>
      <c r="L62" s="57">
        <f t="shared" si="16"/>
        <v>-5.1882073630589207E-2</v>
      </c>
      <c r="M62" s="1"/>
      <c r="N62" s="29">
        <f t="shared" si="17"/>
        <v>2.1554996683344756</v>
      </c>
      <c r="O62" s="146">
        <f t="shared" si="17"/>
        <v>2.2831621943353748</v>
      </c>
      <c r="P62" s="57">
        <f t="shared" si="7"/>
        <v>5.9226418763284834E-2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5"/>
      <c r="D65" s="349" t="s">
        <v>104</v>
      </c>
      <c r="E65" s="345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5"/>
      <c r="P65" s="130" t="s">
        <v>0</v>
      </c>
    </row>
    <row r="66" spans="1:16" x14ac:dyDescent="0.25">
      <c r="A66" s="362"/>
      <c r="B66" s="352" t="str">
        <f>B5</f>
        <v>jan-jul</v>
      </c>
      <c r="C66" s="354"/>
      <c r="D66" s="352" t="str">
        <f>B5</f>
        <v>jan-jul</v>
      </c>
      <c r="E66" s="354"/>
      <c r="F66" s="131" t="str">
        <f>F37</f>
        <v>2022/2021</v>
      </c>
      <c r="H66" s="355" t="str">
        <f>B5</f>
        <v>jan-jul</v>
      </c>
      <c r="I66" s="354"/>
      <c r="J66" s="352" t="str">
        <f>B5</f>
        <v>jan-jul</v>
      </c>
      <c r="K66" s="353"/>
      <c r="L66" s="131" t="str">
        <f>L37</f>
        <v>2022/2021</v>
      </c>
      <c r="N66" s="355" t="str">
        <f>B5</f>
        <v>jan-jul</v>
      </c>
      <c r="O66" s="353"/>
      <c r="P66" s="131" t="str">
        <f>P37</f>
        <v>2022/2021</v>
      </c>
    </row>
    <row r="67" spans="1:16" ht="19.5" customHeight="1" thickBot="1" x14ac:dyDescent="0.3">
      <c r="A67" s="363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165</v>
      </c>
      <c r="B68" s="39">
        <v>45645.380000000005</v>
      </c>
      <c r="C68" s="147">
        <v>42446.909999999996</v>
      </c>
      <c r="D68" s="247">
        <f>B68/$B$96</f>
        <v>0.42385325411566965</v>
      </c>
      <c r="E68" s="246">
        <f>C68/$C$96</f>
        <v>0.40198963842448354</v>
      </c>
      <c r="F68" s="61">
        <f t="shared" ref="F68:F94" si="33">(C68-B68)/B68</f>
        <v>-7.0072151880431449E-2</v>
      </c>
      <c r="H68" s="19">
        <v>11966.937000000002</v>
      </c>
      <c r="I68" s="147">
        <v>12033.656999999999</v>
      </c>
      <c r="J68" s="245">
        <f>H68/$H$96</f>
        <v>0.4323110479734486</v>
      </c>
      <c r="K68" s="246">
        <f>I68/$I$96</f>
        <v>0.41564227992056907</v>
      </c>
      <c r="L68" s="61">
        <f t="shared" ref="L68:L96" si="34">(I68-H68)/H68</f>
        <v>5.5753615148134827E-3</v>
      </c>
      <c r="N68" s="41">
        <f t="shared" ref="N68:O96" si="35">(H68/B68)*10</f>
        <v>2.6217192189001386</v>
      </c>
      <c r="O68" s="149">
        <f t="shared" si="35"/>
        <v>2.8349901088206417</v>
      </c>
      <c r="P68" s="61">
        <f t="shared" si="7"/>
        <v>8.134772342629977E-2</v>
      </c>
    </row>
    <row r="69" spans="1:16" ht="20.100000000000001" customHeight="1" x14ac:dyDescent="0.25">
      <c r="A69" s="38" t="s">
        <v>169</v>
      </c>
      <c r="B69" s="19">
        <v>10358.83</v>
      </c>
      <c r="C69" s="140">
        <v>10171.17</v>
      </c>
      <c r="D69" s="247">
        <f t="shared" ref="D69:D95" si="36">B69/$B$96</f>
        <v>9.6189883934168621E-2</v>
      </c>
      <c r="E69" s="215">
        <f t="shared" ref="E69:E95" si="37">C69/$C$96</f>
        <v>9.6325149478582894E-2</v>
      </c>
      <c r="F69" s="52">
        <f t="shared" si="33"/>
        <v>-1.8115945526666608E-2</v>
      </c>
      <c r="H69" s="19">
        <v>3224.0680000000002</v>
      </c>
      <c r="I69" s="140">
        <v>3498.6019999999999</v>
      </c>
      <c r="J69" s="214">
        <f t="shared" ref="J69:J96" si="38">H69/$H$96</f>
        <v>0.11647092449953236</v>
      </c>
      <c r="K69" s="215">
        <f t="shared" ref="K69:K96" si="39">I69/$I$96</f>
        <v>0.12084164537967659</v>
      </c>
      <c r="L69" s="52">
        <f t="shared" si="34"/>
        <v>8.5151429808552309E-2</v>
      </c>
      <c r="N69" s="40">
        <f t="shared" si="35"/>
        <v>3.1123862443924653</v>
      </c>
      <c r="O69" s="143">
        <f t="shared" si="35"/>
        <v>3.4397242401808246</v>
      </c>
      <c r="P69" s="52">
        <f t="shared" si="7"/>
        <v>0.1051726778378226</v>
      </c>
    </row>
    <row r="70" spans="1:16" ht="20.100000000000001" customHeight="1" x14ac:dyDescent="0.25">
      <c r="A70" s="38" t="s">
        <v>168</v>
      </c>
      <c r="B70" s="19">
        <v>15367.95</v>
      </c>
      <c r="C70" s="140">
        <v>14516.59</v>
      </c>
      <c r="D70" s="247">
        <f t="shared" si="36"/>
        <v>0.14270350288653322</v>
      </c>
      <c r="E70" s="215">
        <f t="shared" si="37"/>
        <v>0.13747805824396817</v>
      </c>
      <c r="F70" s="52">
        <f t="shared" si="33"/>
        <v>-5.5398410327987826E-2</v>
      </c>
      <c r="H70" s="19">
        <v>3436.585</v>
      </c>
      <c r="I70" s="140">
        <v>3283.8710000000001</v>
      </c>
      <c r="J70" s="214">
        <f t="shared" si="38"/>
        <v>0.12414819788888615</v>
      </c>
      <c r="K70" s="215">
        <f t="shared" si="39"/>
        <v>0.1134248407948672</v>
      </c>
      <c r="L70" s="52">
        <f t="shared" si="34"/>
        <v>-4.4437719422042506E-2</v>
      </c>
      <c r="N70" s="40">
        <f t="shared" si="35"/>
        <v>2.2362026164843067</v>
      </c>
      <c r="O70" s="143">
        <f t="shared" si="35"/>
        <v>2.2621504086014692</v>
      </c>
      <c r="P70" s="52">
        <f t="shared" si="7"/>
        <v>1.1603506733194349E-2</v>
      </c>
    </row>
    <row r="71" spans="1:16" ht="20.100000000000001" customHeight="1" x14ac:dyDescent="0.25">
      <c r="A71" s="38" t="s">
        <v>167</v>
      </c>
      <c r="B71" s="19">
        <v>10442.719999999999</v>
      </c>
      <c r="C71" s="140">
        <v>10725.060000000001</v>
      </c>
      <c r="D71" s="247">
        <f t="shared" si="36"/>
        <v>9.6968868564984781E-2</v>
      </c>
      <c r="E71" s="215">
        <f t="shared" si="37"/>
        <v>0.10157071484074795</v>
      </c>
      <c r="F71" s="52">
        <f t="shared" si="33"/>
        <v>2.703701717560195E-2</v>
      </c>
      <c r="H71" s="19">
        <v>2449.3260000000005</v>
      </c>
      <c r="I71" s="140">
        <v>2869.6959999999999</v>
      </c>
      <c r="J71" s="214">
        <f t="shared" si="38"/>
        <v>8.8483016989946137E-2</v>
      </c>
      <c r="K71" s="215">
        <f t="shared" si="39"/>
        <v>9.911924430943457E-2</v>
      </c>
      <c r="L71" s="52">
        <f t="shared" si="34"/>
        <v>0.17162680672152231</v>
      </c>
      <c r="N71" s="40">
        <f t="shared" si="35"/>
        <v>2.345486616513706</v>
      </c>
      <c r="O71" s="143">
        <f t="shared" si="35"/>
        <v>2.675692257199493</v>
      </c>
      <c r="P71" s="52">
        <f t="shared" si="7"/>
        <v>0.14078342564861843</v>
      </c>
    </row>
    <row r="72" spans="1:16" ht="20.100000000000001" customHeight="1" x14ac:dyDescent="0.25">
      <c r="A72" s="38" t="s">
        <v>174</v>
      </c>
      <c r="B72" s="19">
        <v>5898.76</v>
      </c>
      <c r="C72" s="140">
        <v>4841.3100000000004</v>
      </c>
      <c r="D72" s="247">
        <f t="shared" si="36"/>
        <v>5.477462606834136E-2</v>
      </c>
      <c r="E72" s="215">
        <f t="shared" si="37"/>
        <v>4.5849190350978127E-2</v>
      </c>
      <c r="F72" s="52">
        <f t="shared" si="33"/>
        <v>-0.17926648990635316</v>
      </c>
      <c r="H72" s="19">
        <v>1643.0970000000002</v>
      </c>
      <c r="I72" s="140">
        <v>1394.346</v>
      </c>
      <c r="J72" s="214">
        <f t="shared" si="38"/>
        <v>5.935762726853408E-2</v>
      </c>
      <c r="K72" s="215">
        <f t="shared" si="39"/>
        <v>4.8160683858458481E-2</v>
      </c>
      <c r="L72" s="52">
        <f t="shared" si="34"/>
        <v>-0.151391549007758</v>
      </c>
      <c r="N72" s="40">
        <f t="shared" si="35"/>
        <v>2.7854955956845169</v>
      </c>
      <c r="O72" s="143">
        <f t="shared" si="35"/>
        <v>2.8801006339193314</v>
      </c>
      <c r="P72" s="52">
        <f t="shared" ref="P72:P86" si="40">(O72-N72)/N72</f>
        <v>3.3963449226551701E-2</v>
      </c>
    </row>
    <row r="73" spans="1:16" ht="20.100000000000001" customHeight="1" x14ac:dyDescent="0.25">
      <c r="A73" s="38" t="s">
        <v>188</v>
      </c>
      <c r="B73" s="19">
        <v>3605.0300000000007</v>
      </c>
      <c r="C73" s="140">
        <v>5498.82</v>
      </c>
      <c r="D73" s="247">
        <f t="shared" si="36"/>
        <v>3.3475538963299523E-2</v>
      </c>
      <c r="E73" s="215">
        <f t="shared" si="37"/>
        <v>5.2076079591219217E-2</v>
      </c>
      <c r="F73" s="52">
        <f t="shared" si="33"/>
        <v>0.52531879068967491</v>
      </c>
      <c r="H73" s="19">
        <v>790.95100000000002</v>
      </c>
      <c r="I73" s="140">
        <v>1107.752</v>
      </c>
      <c r="J73" s="214">
        <f t="shared" si="38"/>
        <v>2.8573465014953042E-2</v>
      </c>
      <c r="K73" s="215">
        <f t="shared" si="39"/>
        <v>3.8261732644246906E-2</v>
      </c>
      <c r="L73" s="52">
        <f t="shared" si="34"/>
        <v>0.40053176492601933</v>
      </c>
      <c r="N73" s="40">
        <f t="shared" si="35"/>
        <v>2.1940205768051859</v>
      </c>
      <c r="O73" s="143">
        <f t="shared" si="35"/>
        <v>2.0145267530124644</v>
      </c>
      <c r="P73" s="52">
        <f t="shared" si="40"/>
        <v>-8.1810455968508139E-2</v>
      </c>
    </row>
    <row r="74" spans="1:16" ht="20.100000000000001" customHeight="1" x14ac:dyDescent="0.25">
      <c r="A74" s="38" t="s">
        <v>184</v>
      </c>
      <c r="B74" s="19">
        <v>3865.8099999999995</v>
      </c>
      <c r="C74" s="140">
        <v>3219.19</v>
      </c>
      <c r="D74" s="247">
        <f t="shared" si="36"/>
        <v>3.5897086370907563E-2</v>
      </c>
      <c r="E74" s="215">
        <f t="shared" si="37"/>
        <v>3.0487048977645568E-2</v>
      </c>
      <c r="F74" s="52">
        <f t="shared" si="33"/>
        <v>-0.16726636849715829</v>
      </c>
      <c r="H74" s="19">
        <v>988.73399999999992</v>
      </c>
      <c r="I74" s="140">
        <v>934.56399999999996</v>
      </c>
      <c r="J74" s="214">
        <f t="shared" si="38"/>
        <v>3.5718465945544765E-2</v>
      </c>
      <c r="K74" s="215">
        <f t="shared" si="39"/>
        <v>3.2279822475552257E-2</v>
      </c>
      <c r="L74" s="52">
        <f t="shared" si="34"/>
        <v>-5.47872329666017E-2</v>
      </c>
      <c r="N74" s="40">
        <f t="shared" si="35"/>
        <v>2.5576373386172628</v>
      </c>
      <c r="O74" s="143">
        <f t="shared" si="35"/>
        <v>2.9031029544699134</v>
      </c>
      <c r="P74" s="52">
        <f t="shared" si="40"/>
        <v>0.13507216626709864</v>
      </c>
    </row>
    <row r="75" spans="1:16" ht="20.100000000000001" customHeight="1" x14ac:dyDescent="0.25">
      <c r="A75" s="38" t="s">
        <v>208</v>
      </c>
      <c r="B75" s="19">
        <v>1118.43</v>
      </c>
      <c r="C75" s="140">
        <v>3476.91</v>
      </c>
      <c r="D75" s="247">
        <f t="shared" si="36"/>
        <v>1.0385502212942217E-2</v>
      </c>
      <c r="E75" s="215">
        <f t="shared" si="37"/>
        <v>3.2927763027614285E-2</v>
      </c>
      <c r="F75" s="52">
        <f t="shared" si="33"/>
        <v>2.1087417183015473</v>
      </c>
      <c r="H75" s="19">
        <v>247.23599999999999</v>
      </c>
      <c r="I75" s="140">
        <v>801.27599999999995</v>
      </c>
      <c r="J75" s="214">
        <f t="shared" si="38"/>
        <v>8.9315130727907668E-3</v>
      </c>
      <c r="K75" s="215">
        <f t="shared" si="39"/>
        <v>2.7676057534765527E-2</v>
      </c>
      <c r="L75" s="52">
        <f t="shared" si="34"/>
        <v>2.2409357860505752</v>
      </c>
      <c r="N75" s="40">
        <f t="shared" ref="N75" si="41">(H75/B75)*10</f>
        <v>2.2105630213781819</v>
      </c>
      <c r="O75" s="143">
        <f t="shared" ref="O75" si="42">(I75/C75)*10</f>
        <v>2.3045635348628526</v>
      </c>
      <c r="P75" s="52">
        <f t="shared" ref="P75" si="43">(O75-N75)/N75</f>
        <v>4.2523335718366334E-2</v>
      </c>
    </row>
    <row r="76" spans="1:16" ht="20.100000000000001" customHeight="1" x14ac:dyDescent="0.25">
      <c r="A76" s="38" t="s">
        <v>179</v>
      </c>
      <c r="B76" s="19">
        <v>1566.34</v>
      </c>
      <c r="C76" s="140">
        <v>1104.4000000000001</v>
      </c>
      <c r="D76" s="247">
        <f t="shared" si="36"/>
        <v>1.4544698851264639E-2</v>
      </c>
      <c r="E76" s="215">
        <f t="shared" si="37"/>
        <v>1.0459120738729856E-2</v>
      </c>
      <c r="F76" s="52">
        <f t="shared" si="33"/>
        <v>-0.29491681244174306</v>
      </c>
      <c r="H76" s="19">
        <v>547.9799999999999</v>
      </c>
      <c r="I76" s="140">
        <v>390.89600000000002</v>
      </c>
      <c r="J76" s="214">
        <f t="shared" si="38"/>
        <v>1.9796027009124414E-2</v>
      </c>
      <c r="K76" s="215">
        <f t="shared" si="39"/>
        <v>1.3501540275897077E-2</v>
      </c>
      <c r="L76" s="52">
        <f t="shared" si="34"/>
        <v>-0.286660097083835</v>
      </c>
      <c r="N76" s="40">
        <f t="shared" si="35"/>
        <v>3.4984741499291339</v>
      </c>
      <c r="O76" s="143">
        <f t="shared" si="35"/>
        <v>3.5394422310756974</v>
      </c>
      <c r="P76" s="52">
        <f t="shared" si="40"/>
        <v>1.1710271218494911E-2</v>
      </c>
    </row>
    <row r="77" spans="1:16" ht="20.100000000000001" customHeight="1" x14ac:dyDescent="0.25">
      <c r="A77" s="38" t="s">
        <v>211</v>
      </c>
      <c r="B77" s="19">
        <v>2389.4700000000003</v>
      </c>
      <c r="C77" s="140">
        <v>1812.6899999999998</v>
      </c>
      <c r="D77" s="247">
        <f t="shared" si="36"/>
        <v>2.2188108306071045E-2</v>
      </c>
      <c r="E77" s="215">
        <f t="shared" si="37"/>
        <v>1.7166917395769848E-2</v>
      </c>
      <c r="F77" s="52">
        <f t="shared" si="33"/>
        <v>-0.24138407261861433</v>
      </c>
      <c r="H77" s="19">
        <v>476.50099999999992</v>
      </c>
      <c r="I77" s="140">
        <v>364.77300000000002</v>
      </c>
      <c r="J77" s="214">
        <f t="shared" si="38"/>
        <v>1.7213815587931662E-2</v>
      </c>
      <c r="K77" s="215">
        <f t="shared" si="39"/>
        <v>1.2599252361394859E-2</v>
      </c>
      <c r="L77" s="52">
        <f t="shared" si="34"/>
        <v>-0.23447589826674009</v>
      </c>
      <c r="N77" s="40">
        <f t="shared" si="35"/>
        <v>1.9941702553285869</v>
      </c>
      <c r="O77" s="143">
        <f t="shared" si="35"/>
        <v>2.0123297419856683</v>
      </c>
      <c r="P77" s="52">
        <f t="shared" si="40"/>
        <v>9.1062869925763335E-3</v>
      </c>
    </row>
    <row r="78" spans="1:16" ht="20.100000000000001" customHeight="1" x14ac:dyDescent="0.25">
      <c r="A78" s="38" t="s">
        <v>173</v>
      </c>
      <c r="B78" s="19">
        <v>1381.05</v>
      </c>
      <c r="C78" s="140">
        <v>1123.8599999999999</v>
      </c>
      <c r="D78" s="247">
        <f t="shared" si="36"/>
        <v>1.2824135467739462E-2</v>
      </c>
      <c r="E78" s="215">
        <f t="shared" si="37"/>
        <v>1.0643414916179766E-2</v>
      </c>
      <c r="F78" s="52">
        <f t="shared" si="33"/>
        <v>-0.1862278700988379</v>
      </c>
      <c r="H78" s="19">
        <v>313.34399999999999</v>
      </c>
      <c r="I78" s="140">
        <v>269.20299999999997</v>
      </c>
      <c r="J78" s="214">
        <f t="shared" si="38"/>
        <v>1.1319694673431659E-2</v>
      </c>
      <c r="K78" s="215">
        <f t="shared" si="39"/>
        <v>9.2982664107392251E-3</v>
      </c>
      <c r="L78" s="52">
        <f t="shared" si="34"/>
        <v>-0.14087073631535954</v>
      </c>
      <c r="N78" s="40">
        <f t="shared" si="35"/>
        <v>2.2688823721081786</v>
      </c>
      <c r="O78" s="143">
        <f t="shared" si="35"/>
        <v>2.3953428362963356</v>
      </c>
      <c r="P78" s="52">
        <f t="shared" si="40"/>
        <v>5.5736897488719836E-2</v>
      </c>
    </row>
    <row r="79" spans="1:16" ht="20.100000000000001" customHeight="1" x14ac:dyDescent="0.25">
      <c r="A79" s="38" t="s">
        <v>217</v>
      </c>
      <c r="B79" s="19">
        <v>623.16000000000008</v>
      </c>
      <c r="C79" s="140">
        <v>992.25</v>
      </c>
      <c r="D79" s="247">
        <f t="shared" si="36"/>
        <v>5.7865307252282861E-3</v>
      </c>
      <c r="E79" s="215">
        <f t="shared" si="37"/>
        <v>9.3970142638579307E-3</v>
      </c>
      <c r="F79" s="52">
        <f t="shared" si="33"/>
        <v>0.59228769497400324</v>
      </c>
      <c r="H79" s="19">
        <v>149.75400000000002</v>
      </c>
      <c r="I79" s="140">
        <v>240.17199999999997</v>
      </c>
      <c r="J79" s="214">
        <f t="shared" si="38"/>
        <v>5.4099314367758279E-3</v>
      </c>
      <c r="K79" s="215">
        <f t="shared" si="39"/>
        <v>8.2955362325087805E-3</v>
      </c>
      <c r="L79" s="52">
        <f t="shared" si="34"/>
        <v>0.60377686071824421</v>
      </c>
      <c r="N79" s="40">
        <f t="shared" si="35"/>
        <v>2.4031388407471597</v>
      </c>
      <c r="O79" s="143">
        <f t="shared" si="35"/>
        <v>2.4204787100025191</v>
      </c>
      <c r="P79" s="52">
        <f t="shared" si="40"/>
        <v>7.2155087177436352E-3</v>
      </c>
    </row>
    <row r="80" spans="1:16" ht="20.100000000000001" customHeight="1" x14ac:dyDescent="0.25">
      <c r="A80" s="38" t="s">
        <v>187</v>
      </c>
      <c r="B80" s="19">
        <v>403.23</v>
      </c>
      <c r="C80" s="140">
        <v>804.56000000000006</v>
      </c>
      <c r="D80" s="247">
        <f t="shared" si="36"/>
        <v>3.7443076967934425E-3</v>
      </c>
      <c r="E80" s="215">
        <f t="shared" si="37"/>
        <v>7.619513022050428E-3</v>
      </c>
      <c r="F80" s="52">
        <f t="shared" si="33"/>
        <v>0.99528804900429046</v>
      </c>
      <c r="H80" s="19">
        <v>104.069</v>
      </c>
      <c r="I80" s="140">
        <v>234.33499999999995</v>
      </c>
      <c r="J80" s="214">
        <f t="shared" si="38"/>
        <v>3.7595400102422879E-3</v>
      </c>
      <c r="K80" s="215">
        <f t="shared" si="39"/>
        <v>8.0939263654586924E-3</v>
      </c>
      <c r="L80" s="52">
        <f t="shared" si="34"/>
        <v>1.2517272194409474</v>
      </c>
      <c r="N80" s="40">
        <f t="shared" si="35"/>
        <v>2.5808843588026686</v>
      </c>
      <c r="O80" s="143">
        <f t="shared" si="35"/>
        <v>2.9125857611613792</v>
      </c>
      <c r="P80" s="52">
        <f t="shared" si="40"/>
        <v>0.12852238079841535</v>
      </c>
    </row>
    <row r="81" spans="1:16" ht="20.100000000000001" customHeight="1" x14ac:dyDescent="0.25">
      <c r="A81" s="38" t="s">
        <v>182</v>
      </c>
      <c r="B81" s="19">
        <v>34.010000000000005</v>
      </c>
      <c r="C81" s="140">
        <v>206.13</v>
      </c>
      <c r="D81" s="247">
        <f t="shared" si="36"/>
        <v>3.1580959940466979E-4</v>
      </c>
      <c r="E81" s="215">
        <f t="shared" si="37"/>
        <v>1.9521356011176973E-3</v>
      </c>
      <c r="F81" s="52">
        <f t="shared" si="33"/>
        <v>5.0608644516318719</v>
      </c>
      <c r="H81" s="19">
        <v>35.558999999999997</v>
      </c>
      <c r="I81" s="140">
        <v>221.79399999999998</v>
      </c>
      <c r="J81" s="214">
        <f t="shared" si="38"/>
        <v>1.2845850659101703E-3</v>
      </c>
      <c r="K81" s="215">
        <f t="shared" si="39"/>
        <v>7.6607604681355555E-3</v>
      </c>
      <c r="L81" s="52">
        <f t="shared" si="34"/>
        <v>5.2373520065243682</v>
      </c>
      <c r="N81" s="40">
        <f t="shared" si="35"/>
        <v>10.455454278153482</v>
      </c>
      <c r="O81" s="143">
        <f t="shared" si="35"/>
        <v>10.759908795420365</v>
      </c>
      <c r="P81" s="52">
        <f t="shared" si="40"/>
        <v>2.9119205073952315E-2</v>
      </c>
    </row>
    <row r="82" spans="1:16" ht="20.100000000000001" customHeight="1" x14ac:dyDescent="0.25">
      <c r="A82" s="38" t="s">
        <v>209</v>
      </c>
      <c r="B82" s="19">
        <v>462.15999999999997</v>
      </c>
      <c r="C82" s="140">
        <v>563.37</v>
      </c>
      <c r="D82" s="247">
        <f t="shared" si="36"/>
        <v>4.2915190961735419E-3</v>
      </c>
      <c r="E82" s="215">
        <f t="shared" si="37"/>
        <v>5.3353448484047793E-3</v>
      </c>
      <c r="F82" s="52">
        <f t="shared" si="33"/>
        <v>0.21899342219144893</v>
      </c>
      <c r="H82" s="19">
        <v>133.57700000000003</v>
      </c>
      <c r="I82" s="140">
        <v>165.29500000000002</v>
      </c>
      <c r="J82" s="214">
        <f t="shared" si="38"/>
        <v>4.8255299459794383E-3</v>
      </c>
      <c r="K82" s="215">
        <f t="shared" si="39"/>
        <v>5.7092861014295558E-3</v>
      </c>
      <c r="L82" s="52">
        <f t="shared" si="34"/>
        <v>0.23745105819115553</v>
      </c>
      <c r="N82" s="40">
        <f t="shared" si="35"/>
        <v>2.8902760948589239</v>
      </c>
      <c r="O82" s="143">
        <f t="shared" si="35"/>
        <v>2.9340397962262816</v>
      </c>
      <c r="P82" s="52">
        <f t="shared" si="40"/>
        <v>1.5141702706257852E-2</v>
      </c>
    </row>
    <row r="83" spans="1:16" ht="20.100000000000001" customHeight="1" x14ac:dyDescent="0.25">
      <c r="A83" s="38" t="s">
        <v>210</v>
      </c>
      <c r="B83" s="19">
        <v>374.07</v>
      </c>
      <c r="C83" s="140">
        <v>239.93999999999997</v>
      </c>
      <c r="D83" s="247">
        <f t="shared" si="36"/>
        <v>3.4735341619907324E-3</v>
      </c>
      <c r="E83" s="215">
        <f t="shared" si="37"/>
        <v>2.2723301612195229E-3</v>
      </c>
      <c r="F83" s="52">
        <f t="shared" si="33"/>
        <v>-0.35856925174432602</v>
      </c>
      <c r="H83" s="19">
        <v>132.005</v>
      </c>
      <c r="I83" s="140">
        <v>121.108</v>
      </c>
      <c r="J83" s="214">
        <f t="shared" si="38"/>
        <v>4.7687407302081618E-3</v>
      </c>
      <c r="K83" s="215">
        <f t="shared" si="39"/>
        <v>4.1830679764779969E-3</v>
      </c>
      <c r="L83" s="52">
        <f t="shared" si="34"/>
        <v>-8.2549903412749454E-2</v>
      </c>
      <c r="N83" s="40">
        <f t="shared" si="35"/>
        <v>3.5288849680541072</v>
      </c>
      <c r="O83" s="143">
        <f t="shared" si="35"/>
        <v>5.0474285237976169</v>
      </c>
      <c r="P83" s="52">
        <f t="shared" si="40"/>
        <v>0.43031823635239175</v>
      </c>
    </row>
    <row r="84" spans="1:16" ht="20.100000000000001" customHeight="1" x14ac:dyDescent="0.25">
      <c r="A84" s="38" t="s">
        <v>202</v>
      </c>
      <c r="B84" s="19">
        <v>54.72</v>
      </c>
      <c r="C84" s="140">
        <v>541.25</v>
      </c>
      <c r="D84" s="247">
        <f t="shared" si="36"/>
        <v>5.0811823814829547E-4</v>
      </c>
      <c r="E84" s="215">
        <f t="shared" si="37"/>
        <v>5.1258593805120741E-3</v>
      </c>
      <c r="F84" s="52">
        <f t="shared" si="33"/>
        <v>8.8912646198830405</v>
      </c>
      <c r="H84" s="19">
        <v>14.717000000000001</v>
      </c>
      <c r="I84" s="140">
        <v>113.00700000000001</v>
      </c>
      <c r="J84" s="214">
        <f t="shared" si="38"/>
        <v>5.3165832602154099E-4</v>
      </c>
      <c r="K84" s="215">
        <f t="shared" si="39"/>
        <v>3.9032595932378461E-3</v>
      </c>
      <c r="L84" s="52">
        <f t="shared" si="34"/>
        <v>6.6786709247808655</v>
      </c>
      <c r="N84" s="40">
        <f t="shared" si="35"/>
        <v>2.6895102339181287</v>
      </c>
      <c r="O84" s="143">
        <f t="shared" si="35"/>
        <v>2.0878891454965358</v>
      </c>
      <c r="P84" s="52">
        <f t="shared" si="40"/>
        <v>-0.22369168959998345</v>
      </c>
    </row>
    <row r="85" spans="1:16" ht="20.100000000000001" customHeight="1" x14ac:dyDescent="0.25">
      <c r="A85" s="38" t="s">
        <v>236</v>
      </c>
      <c r="B85" s="19">
        <v>397.88</v>
      </c>
      <c r="C85" s="140">
        <v>420.7</v>
      </c>
      <c r="D85" s="247">
        <f t="shared" si="36"/>
        <v>3.6946287389335486E-3</v>
      </c>
      <c r="E85" s="215">
        <f t="shared" si="37"/>
        <v>3.98420146213659E-3</v>
      </c>
      <c r="F85" s="52">
        <f t="shared" si="33"/>
        <v>5.735397607318788E-2</v>
      </c>
      <c r="H85" s="19">
        <v>90.969000000000008</v>
      </c>
      <c r="I85" s="140">
        <v>93.646000000000001</v>
      </c>
      <c r="J85" s="214">
        <f t="shared" si="38"/>
        <v>3.2862965454816583E-3</v>
      </c>
      <c r="K85" s="215">
        <f t="shared" si="39"/>
        <v>3.234531027886337E-3</v>
      </c>
      <c r="L85" s="52">
        <f t="shared" si="34"/>
        <v>2.9427607206850601E-2</v>
      </c>
      <c r="N85" s="40">
        <f t="shared" si="35"/>
        <v>2.2863426158640801</v>
      </c>
      <c r="O85" s="143">
        <f t="shared" si="35"/>
        <v>2.2259567387687187</v>
      </c>
      <c r="P85" s="52">
        <f t="shared" si="40"/>
        <v>-2.6411560837980384E-2</v>
      </c>
    </row>
    <row r="86" spans="1:16" ht="20.100000000000001" customHeight="1" x14ac:dyDescent="0.25">
      <c r="A86" s="38" t="s">
        <v>185</v>
      </c>
      <c r="B86" s="19">
        <v>853.25</v>
      </c>
      <c r="C86" s="140">
        <v>305.76</v>
      </c>
      <c r="D86" s="247">
        <f t="shared" si="36"/>
        <v>7.9230973446643479E-3</v>
      </c>
      <c r="E86" s="215">
        <f t="shared" si="37"/>
        <v>2.8956725435295549E-3</v>
      </c>
      <c r="F86" s="52">
        <f t="shared" si="33"/>
        <v>-0.64165250512745386</v>
      </c>
      <c r="H86" s="19">
        <v>173.56800000000001</v>
      </c>
      <c r="I86" s="140">
        <v>86.138999999999996</v>
      </c>
      <c r="J86" s="214">
        <f t="shared" si="38"/>
        <v>6.2702230298910672E-3</v>
      </c>
      <c r="K86" s="215">
        <f t="shared" si="39"/>
        <v>2.9752393931518823E-3</v>
      </c>
      <c r="L86" s="52">
        <f t="shared" si="34"/>
        <v>-0.50371612278761069</v>
      </c>
      <c r="N86" s="40">
        <f t="shared" si="35"/>
        <v>2.0341986522121305</v>
      </c>
      <c r="O86" s="143">
        <f t="shared" si="35"/>
        <v>2.8172095761381479</v>
      </c>
      <c r="P86" s="52">
        <f t="shared" si="40"/>
        <v>0.38492352901449245</v>
      </c>
    </row>
    <row r="87" spans="1:16" ht="20.100000000000001" customHeight="1" x14ac:dyDescent="0.25">
      <c r="A87" s="38" t="s">
        <v>189</v>
      </c>
      <c r="B87" s="19">
        <v>263.96999999999997</v>
      </c>
      <c r="C87" s="140">
        <v>232.07</v>
      </c>
      <c r="D87" s="247">
        <f t="shared" si="36"/>
        <v>2.4511690665936685E-3</v>
      </c>
      <c r="E87" s="215">
        <f t="shared" si="37"/>
        <v>2.197798034984641E-3</v>
      </c>
      <c r="F87" s="52">
        <f t="shared" si="33"/>
        <v>-0.12084706595446446</v>
      </c>
      <c r="H87" s="19">
        <v>74.346999999999994</v>
      </c>
      <c r="I87" s="140">
        <v>69.436999999999998</v>
      </c>
      <c r="J87" s="214">
        <f t="shared" si="38"/>
        <v>2.6858192270655368E-3</v>
      </c>
      <c r="K87" s="215">
        <f t="shared" si="39"/>
        <v>2.398352636346919E-3</v>
      </c>
      <c r="L87" s="52">
        <f t="shared" si="34"/>
        <v>-6.6041669468842004E-2</v>
      </c>
      <c r="N87" s="40">
        <f t="shared" ref="N87:N91" si="44">(H87/B87)*10</f>
        <v>2.8164942985945371</v>
      </c>
      <c r="O87" s="143">
        <f t="shared" ref="O87:O91" si="45">(I87/C87)*10</f>
        <v>2.99207135777998</v>
      </c>
      <c r="P87" s="52">
        <f t="shared" ref="P87:P91" si="46">(O87-N87)/N87</f>
        <v>6.2338865472959706E-2</v>
      </c>
    </row>
    <row r="88" spans="1:16" ht="20.100000000000001" customHeight="1" x14ac:dyDescent="0.25">
      <c r="A88" s="38" t="s">
        <v>204</v>
      </c>
      <c r="B88" s="19">
        <v>167.06</v>
      </c>
      <c r="C88" s="140">
        <v>197.01999999999998</v>
      </c>
      <c r="D88" s="247">
        <f t="shared" si="36"/>
        <v>1.5512834953409034E-3</v>
      </c>
      <c r="E88" s="215">
        <f t="shared" si="37"/>
        <v>1.8658601665560992E-3</v>
      </c>
      <c r="F88" s="52">
        <f t="shared" si="33"/>
        <v>0.17933676523404751</v>
      </c>
      <c r="H88" s="19">
        <v>49.740000000000009</v>
      </c>
      <c r="I88" s="140">
        <v>59.131999999999998</v>
      </c>
      <c r="J88" s="214">
        <f t="shared" si="38"/>
        <v>1.7968801478773836E-3</v>
      </c>
      <c r="K88" s="215">
        <f t="shared" si="39"/>
        <v>2.0424181357556635E-3</v>
      </c>
      <c r="L88" s="52">
        <f t="shared" si="34"/>
        <v>0.18882187374346576</v>
      </c>
      <c r="N88" s="40">
        <f t="shared" si="44"/>
        <v>2.9773733987788824</v>
      </c>
      <c r="O88" s="143">
        <f t="shared" si="45"/>
        <v>3.0013196629783776</v>
      </c>
      <c r="P88" s="52">
        <f t="shared" si="46"/>
        <v>8.0427480843740778E-3</v>
      </c>
    </row>
    <row r="89" spans="1:16" ht="20.100000000000001" customHeight="1" x14ac:dyDescent="0.25">
      <c r="A89" s="38" t="s">
        <v>207</v>
      </c>
      <c r="B89" s="19">
        <v>387.24</v>
      </c>
      <c r="C89" s="140">
        <v>365.77000000000004</v>
      </c>
      <c r="D89" s="247">
        <f t="shared" si="36"/>
        <v>3.5958279704047138E-3</v>
      </c>
      <c r="E89" s="215">
        <f t="shared" si="37"/>
        <v>3.4639918440829585E-3</v>
      </c>
      <c r="F89" s="52">
        <f t="shared" si="33"/>
        <v>-5.5443652515235954E-2</v>
      </c>
      <c r="H89" s="19">
        <v>69.188999999999993</v>
      </c>
      <c r="I89" s="140">
        <v>53.752000000000002</v>
      </c>
      <c r="J89" s="214">
        <f t="shared" si="38"/>
        <v>2.4994841284979546E-3</v>
      </c>
      <c r="K89" s="215">
        <f t="shared" si="39"/>
        <v>1.8565930398623156E-3</v>
      </c>
      <c r="L89" s="52">
        <f t="shared" si="34"/>
        <v>-0.22311350070097835</v>
      </c>
      <c r="N89" s="40">
        <f t="shared" si="44"/>
        <v>1.7867214130771611</v>
      </c>
      <c r="O89" s="143">
        <f t="shared" si="45"/>
        <v>1.4695573721190911</v>
      </c>
      <c r="P89" s="52">
        <f t="shared" si="46"/>
        <v>-0.17751174785096341</v>
      </c>
    </row>
    <row r="90" spans="1:16" ht="20.100000000000001" customHeight="1" x14ac:dyDescent="0.25">
      <c r="A90" s="38" t="s">
        <v>201</v>
      </c>
      <c r="B90" s="19">
        <v>172.96</v>
      </c>
      <c r="C90" s="140">
        <v>127.06</v>
      </c>
      <c r="D90" s="247">
        <f t="shared" si="36"/>
        <v>1.6060696357845245E-3</v>
      </c>
      <c r="E90" s="215">
        <f t="shared" si="37"/>
        <v>1.203310287090742E-3</v>
      </c>
      <c r="F90" s="52">
        <f t="shared" si="33"/>
        <v>-0.26537927844588344</v>
      </c>
      <c r="H90" s="19">
        <v>76.998000000000005</v>
      </c>
      <c r="I90" s="140">
        <v>46.893999999999998</v>
      </c>
      <c r="J90" s="214">
        <f t="shared" si="38"/>
        <v>2.7815878091327455E-3</v>
      </c>
      <c r="K90" s="215">
        <f t="shared" si="39"/>
        <v>1.6197178525692703E-3</v>
      </c>
      <c r="L90" s="52">
        <f t="shared" si="34"/>
        <v>-0.39097119405698855</v>
      </c>
      <c r="N90" s="40">
        <f t="shared" si="44"/>
        <v>4.4517807585568923</v>
      </c>
      <c r="O90" s="143">
        <f t="shared" si="45"/>
        <v>3.6906973083582555</v>
      </c>
      <c r="P90" s="52">
        <f t="shared" si="46"/>
        <v>-0.17096157503617782</v>
      </c>
    </row>
    <row r="91" spans="1:16" ht="20.100000000000001" customHeight="1" x14ac:dyDescent="0.25">
      <c r="A91" s="38" t="s">
        <v>206</v>
      </c>
      <c r="B91" s="19">
        <v>49.15</v>
      </c>
      <c r="C91" s="140">
        <v>67.41</v>
      </c>
      <c r="D91" s="247">
        <f t="shared" si="36"/>
        <v>4.5639640725491081E-4</v>
      </c>
      <c r="E91" s="215">
        <f t="shared" si="37"/>
        <v>6.3840033411606263E-4</v>
      </c>
      <c r="F91" s="52">
        <f t="shared" si="33"/>
        <v>0.37151576805696845</v>
      </c>
      <c r="H91" s="19">
        <v>22.956999999999997</v>
      </c>
      <c r="I91" s="140">
        <v>38.974000000000004</v>
      </c>
      <c r="J91" s="214">
        <f t="shared" si="38"/>
        <v>8.2933207790150947E-4</v>
      </c>
      <c r="K91" s="215">
        <f t="shared" si="39"/>
        <v>1.3461612058266463E-3</v>
      </c>
      <c r="L91" s="52">
        <f t="shared" si="34"/>
        <v>0.69769569194581216</v>
      </c>
      <c r="N91" s="40">
        <f t="shared" si="44"/>
        <v>4.6708036622583924</v>
      </c>
      <c r="O91" s="143">
        <f t="shared" si="45"/>
        <v>5.781634772288978</v>
      </c>
      <c r="P91" s="52">
        <f t="shared" si="46"/>
        <v>0.23782440675176761</v>
      </c>
    </row>
    <row r="92" spans="1:16" ht="20.100000000000001" customHeight="1" x14ac:dyDescent="0.25">
      <c r="A92" s="38" t="s">
        <v>230</v>
      </c>
      <c r="B92" s="19">
        <v>148.19</v>
      </c>
      <c r="C92" s="140">
        <v>158.97000000000003</v>
      </c>
      <c r="D92" s="247">
        <f t="shared" si="36"/>
        <v>1.3760607037864748E-3</v>
      </c>
      <c r="E92" s="215">
        <f t="shared" si="37"/>
        <v>1.5055110683048583E-3</v>
      </c>
      <c r="F92" s="52">
        <f t="shared" si="33"/>
        <v>7.2744449692961941E-2</v>
      </c>
      <c r="H92" s="19">
        <v>36.027999999999999</v>
      </c>
      <c r="I92" s="140">
        <v>37.992999999999995</v>
      </c>
      <c r="J92" s="214">
        <f t="shared" si="38"/>
        <v>1.3015279044577073E-3</v>
      </c>
      <c r="K92" s="215">
        <f t="shared" si="39"/>
        <v>1.3122774848096617E-3</v>
      </c>
      <c r="L92" s="52">
        <f t="shared" si="34"/>
        <v>5.4540912623514945E-2</v>
      </c>
      <c r="N92" s="40">
        <f t="shared" ref="N92" si="47">(H92/B92)*10</f>
        <v>2.4312031851002089</v>
      </c>
      <c r="O92" s="143">
        <f t="shared" ref="O92" si="48">(I92/C92)*10</f>
        <v>2.3899477888909852</v>
      </c>
      <c r="P92" s="52">
        <f t="shared" ref="P92" si="49">(O92-N92)/N92</f>
        <v>-1.6969127246155378E-2</v>
      </c>
    </row>
    <row r="93" spans="1:16" ht="20.100000000000001" customHeight="1" x14ac:dyDescent="0.25">
      <c r="A93" s="38" t="s">
        <v>241</v>
      </c>
      <c r="B93" s="19">
        <v>60.39</v>
      </c>
      <c r="C93" s="140">
        <v>111.43</v>
      </c>
      <c r="D93" s="247">
        <f t="shared" si="36"/>
        <v>5.6076864769326687E-4</v>
      </c>
      <c r="E93" s="215">
        <f t="shared" si="37"/>
        <v>1.0552877797144766E-3</v>
      </c>
      <c r="F93" s="52">
        <f t="shared" si="33"/>
        <v>0.84517304189435349</v>
      </c>
      <c r="H93" s="19">
        <v>14.257</v>
      </c>
      <c r="I93" s="140">
        <v>28.344999999999999</v>
      </c>
      <c r="J93" s="214">
        <f t="shared" si="38"/>
        <v>5.1504061657193113E-4</v>
      </c>
      <c r="K93" s="215">
        <f t="shared" si="39"/>
        <v>9.7903575150501063E-4</v>
      </c>
      <c r="L93" s="52">
        <f t="shared" si="34"/>
        <v>0.98814617380935676</v>
      </c>
      <c r="N93" s="40">
        <f t="shared" ref="N93:N94" si="50">(H93/B93)*10</f>
        <v>2.3608213280344428</v>
      </c>
      <c r="O93" s="143">
        <f t="shared" ref="O93:O94" si="51">(I93/C93)*10</f>
        <v>2.5437494391097548</v>
      </c>
      <c r="P93" s="52">
        <f t="shared" ref="P93:P94" si="52">(O93-N93)/N93</f>
        <v>7.7484945134587174E-2</v>
      </c>
    </row>
    <row r="94" spans="1:16" ht="20.100000000000001" customHeight="1" x14ac:dyDescent="0.25">
      <c r="A94" s="38" t="s">
        <v>186</v>
      </c>
      <c r="B94" s="19">
        <v>98.649999999999991</v>
      </c>
      <c r="C94" s="140">
        <v>99.960000000000008</v>
      </c>
      <c r="D94" s="247">
        <f t="shared" si="36"/>
        <v>9.1604283979037542E-4</v>
      </c>
      <c r="E94" s="215">
        <f t="shared" si="37"/>
        <v>9.4666217769235456E-4</v>
      </c>
      <c r="F94" s="52">
        <f t="shared" si="33"/>
        <v>1.3279270146984457E-2</v>
      </c>
      <c r="H94" s="19">
        <v>24.79</v>
      </c>
      <c r="I94" s="140">
        <v>26.945000000000004</v>
      </c>
      <c r="J94" s="214">
        <f t="shared" si="38"/>
        <v>8.955500375126725E-4</v>
      </c>
      <c r="K94" s="215">
        <f t="shared" si="39"/>
        <v>9.3067977859596104E-4</v>
      </c>
      <c r="L94" s="52">
        <f t="shared" si="34"/>
        <v>8.6930213795885627E-2</v>
      </c>
      <c r="N94" s="40">
        <f t="shared" si="50"/>
        <v>2.5129244804865687</v>
      </c>
      <c r="O94" s="143">
        <f t="shared" si="51"/>
        <v>2.6955782312925169</v>
      </c>
      <c r="P94" s="52">
        <f t="shared" si="52"/>
        <v>7.2685730201721643E-2</v>
      </c>
    </row>
    <row r="95" spans="1:16" ht="20.100000000000001" customHeight="1" thickBot="1" x14ac:dyDescent="0.3">
      <c r="A95" s="8" t="s">
        <v>17</v>
      </c>
      <c r="B95" s="19">
        <f>B96-SUM(B68:B94)</f>
        <v>1501.6099999999715</v>
      </c>
      <c r="C95" s="140">
        <f>C96-SUM(C68:C94)</f>
        <v>1221.4900000000198</v>
      </c>
      <c r="D95" s="247">
        <f t="shared" si="36"/>
        <v>1.394362989009224E-2</v>
      </c>
      <c r="E95" s="215">
        <f t="shared" si="37"/>
        <v>1.1568011038710012E-2</v>
      </c>
      <c r="F95" s="52">
        <f>(C95-B95)/B95</f>
        <v>-0.18654644015420582</v>
      </c>
      <c r="H95" s="19">
        <f>H96-SUM(H68:H94)</f>
        <v>394.02899999999863</v>
      </c>
      <c r="I95" s="140">
        <f>I96-SUM(I68:I94)</f>
        <v>366.35199999999531</v>
      </c>
      <c r="J95" s="214">
        <f t="shared" si="38"/>
        <v>1.4234477036348512E-2</v>
      </c>
      <c r="K95" s="215">
        <f t="shared" si="39"/>
        <v>1.2653790990839974E-2</v>
      </c>
      <c r="L95" s="52">
        <f t="shared" si="34"/>
        <v>-7.0241022868883798E-2</v>
      </c>
      <c r="N95" s="40">
        <f t="shared" si="35"/>
        <v>2.6240435266148077</v>
      </c>
      <c r="O95" s="143">
        <f t="shared" si="35"/>
        <v>2.9992222613364774</v>
      </c>
      <c r="P95" s="52">
        <f>(O95-N95)/N95</f>
        <v>0.14297732904060304</v>
      </c>
    </row>
    <row r="96" spans="1:16" ht="26.25" customHeight="1" thickBot="1" x14ac:dyDescent="0.3">
      <c r="A96" s="12" t="s">
        <v>18</v>
      </c>
      <c r="B96" s="17">
        <v>107691.46999999997</v>
      </c>
      <c r="C96" s="145">
        <v>105592.05000000002</v>
      </c>
      <c r="D96" s="243">
        <f>SUM(D68:D95)</f>
        <v>1.0000000000000002</v>
      </c>
      <c r="E96" s="244">
        <f>SUM(E68:E95)</f>
        <v>1.0000000000000002</v>
      </c>
      <c r="F96" s="57">
        <f>(C96-B96)/B96</f>
        <v>-1.9494765927143116E-2</v>
      </c>
      <c r="G96" s="1"/>
      <c r="H96" s="17">
        <v>27681.312000000009</v>
      </c>
      <c r="I96" s="145">
        <v>28951.955999999998</v>
      </c>
      <c r="J96" s="255">
        <f t="shared" si="38"/>
        <v>1</v>
      </c>
      <c r="K96" s="244">
        <f t="shared" si="39"/>
        <v>1</v>
      </c>
      <c r="L96" s="57">
        <f t="shared" si="34"/>
        <v>4.5902593056282477E-2</v>
      </c>
      <c r="M96" s="1"/>
      <c r="N96" s="37">
        <f t="shared" si="35"/>
        <v>2.5704275371113439</v>
      </c>
      <c r="O96" s="150">
        <f t="shared" si="35"/>
        <v>2.741868919108966</v>
      </c>
      <c r="P96" s="57">
        <f>(O96-N96)/N96</f>
        <v>6.6697613343455156E-2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144</v>
      </c>
      <c r="B1" s="4"/>
    </row>
    <row r="3" spans="1:19" ht="15.75" thickBot="1" x14ac:dyDescent="0.3"/>
    <row r="4" spans="1:19" x14ac:dyDescent="0.25">
      <c r="A4" s="332" t="s">
        <v>16</v>
      </c>
      <c r="B4" s="346"/>
      <c r="C4" s="346"/>
      <c r="D4" s="346"/>
      <c r="E4" s="349" t="s">
        <v>1</v>
      </c>
      <c r="F4" s="350"/>
      <c r="G4" s="345" t="s">
        <v>13</v>
      </c>
      <c r="H4" s="345"/>
      <c r="I4" s="130" t="s">
        <v>0</v>
      </c>
      <c r="K4" s="351" t="s">
        <v>19</v>
      </c>
      <c r="L4" s="345"/>
      <c r="M4" s="343" t="s">
        <v>13</v>
      </c>
      <c r="N4" s="344"/>
      <c r="O4" s="130" t="s">
        <v>0</v>
      </c>
      <c r="Q4" s="357" t="s">
        <v>22</v>
      </c>
      <c r="R4" s="345"/>
      <c r="S4" s="130" t="s">
        <v>0</v>
      </c>
    </row>
    <row r="5" spans="1:19" x14ac:dyDescent="0.25">
      <c r="A5" s="347"/>
      <c r="B5" s="348"/>
      <c r="C5" s="348"/>
      <c r="D5" s="348"/>
      <c r="E5" s="352" t="s">
        <v>162</v>
      </c>
      <c r="F5" s="353"/>
      <c r="G5" s="354" t="str">
        <f>E5</f>
        <v>jan-jul</v>
      </c>
      <c r="H5" s="354"/>
      <c r="I5" s="131" t="s">
        <v>138</v>
      </c>
      <c r="K5" s="355" t="str">
        <f>E5</f>
        <v>jan-jul</v>
      </c>
      <c r="L5" s="354"/>
      <c r="M5" s="356" t="str">
        <f>E5</f>
        <v>jan-jul</v>
      </c>
      <c r="N5" s="342"/>
      <c r="O5" s="131" t="str">
        <f>I5</f>
        <v>2022/2021</v>
      </c>
      <c r="Q5" s="355" t="str">
        <f>E5</f>
        <v>jan-jul</v>
      </c>
      <c r="R5" s="353"/>
      <c r="S5" s="131" t="str">
        <f>I5</f>
        <v>2022/2021</v>
      </c>
    </row>
    <row r="6" spans="1:19" ht="19.5" customHeight="1" thickBot="1" x14ac:dyDescent="0.3">
      <c r="A6" s="333"/>
      <c r="B6" s="358"/>
      <c r="C6" s="358"/>
      <c r="D6" s="358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138285.82999999996</v>
      </c>
      <c r="F7" s="145">
        <v>161832.46999999991</v>
      </c>
      <c r="G7" s="243">
        <f>E7/E15</f>
        <v>0.32754417645179823</v>
      </c>
      <c r="H7" s="244">
        <f>F7/F15</f>
        <v>0.38928751849436277</v>
      </c>
      <c r="I7" s="164">
        <f t="shared" ref="I7:I18" si="0">(F7-E7)/E7</f>
        <v>0.17027514677389552</v>
      </c>
      <c r="J7" s="1"/>
      <c r="K7" s="17">
        <v>32894.015000000021</v>
      </c>
      <c r="L7" s="145">
        <v>37396.553</v>
      </c>
      <c r="M7" s="243">
        <f>K7/K15</f>
        <v>0.31773414029564201</v>
      </c>
      <c r="N7" s="244">
        <f>L7/L15</f>
        <v>0.35895282006609919</v>
      </c>
      <c r="O7" s="164">
        <f t="shared" ref="O7:O18" si="1">(L7-K7)/K7</f>
        <v>0.13688015889820612</v>
      </c>
      <c r="P7" s="1"/>
      <c r="Q7" s="187">
        <f t="shared" ref="Q7:Q18" si="2">(K7/E7)*10</f>
        <v>2.3786974413792095</v>
      </c>
      <c r="R7" s="188">
        <f t="shared" ref="R7:R18" si="3">(L7/F7)*10</f>
        <v>2.3108188980863988</v>
      </c>
      <c r="S7" s="55">
        <f>(R7-Q7)/Q7</f>
        <v>-2.8536013917538617E-2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104380.47999999995</v>
      </c>
      <c r="F8" s="181">
        <v>112134.47999999994</v>
      </c>
      <c r="G8" s="245">
        <f>E8/E7</f>
        <v>0.75481688904785094</v>
      </c>
      <c r="H8" s="246">
        <f>F8/F7</f>
        <v>0.69290470571202423</v>
      </c>
      <c r="I8" s="206">
        <f t="shared" si="0"/>
        <v>7.4285920126061777E-2</v>
      </c>
      <c r="K8" s="180">
        <v>26781.139000000021</v>
      </c>
      <c r="L8" s="181">
        <v>28178.268999999997</v>
      </c>
      <c r="M8" s="250">
        <f>K8/K7</f>
        <v>0.81416449162560434</v>
      </c>
      <c r="N8" s="246">
        <f>L8/L7</f>
        <v>0.75349909923516201</v>
      </c>
      <c r="O8" s="207">
        <f t="shared" si="1"/>
        <v>5.2168430924464208E-2</v>
      </c>
      <c r="Q8" s="189">
        <f t="shared" si="2"/>
        <v>2.5657229206073811</v>
      </c>
      <c r="R8" s="190">
        <f t="shared" si="3"/>
        <v>2.5128996005510542</v>
      </c>
      <c r="S8" s="182">
        <f t="shared" ref="S8:S18" si="4">(R8-Q8)/Q8</f>
        <v>-2.0588084407735668E-2</v>
      </c>
    </row>
    <row r="9" spans="1:19" ht="24" customHeight="1" x14ac:dyDescent="0.25">
      <c r="A9" s="8"/>
      <c r="B9" t="s">
        <v>37</v>
      </c>
      <c r="E9" s="19">
        <v>31383.839999999997</v>
      </c>
      <c r="F9" s="140">
        <v>45458.159999999996</v>
      </c>
      <c r="G9" s="247">
        <f>E9/E7</f>
        <v>0.22694906629262018</v>
      </c>
      <c r="H9" s="215">
        <f>F9/F7</f>
        <v>0.2808964109612862</v>
      </c>
      <c r="I9" s="182">
        <f t="shared" si="0"/>
        <v>0.4484575501277091</v>
      </c>
      <c r="K9" s="19">
        <v>5513.7370000000001</v>
      </c>
      <c r="L9" s="140">
        <v>8260.8430000000026</v>
      </c>
      <c r="M9" s="247">
        <f>K9/K7</f>
        <v>0.16762128308143584</v>
      </c>
      <c r="N9" s="215">
        <f>L9/L7</f>
        <v>0.2208985143630752</v>
      </c>
      <c r="O9" s="182">
        <f t="shared" si="1"/>
        <v>0.49822942225935013</v>
      </c>
      <c r="Q9" s="189">
        <f t="shared" si="2"/>
        <v>1.7568713707436694</v>
      </c>
      <c r="R9" s="190">
        <f t="shared" si="3"/>
        <v>1.8172409529994182</v>
      </c>
      <c r="S9" s="182">
        <f t="shared" si="4"/>
        <v>3.4361981907756224E-2</v>
      </c>
    </row>
    <row r="10" spans="1:19" ht="24" customHeight="1" thickBot="1" x14ac:dyDescent="0.3">
      <c r="A10" s="8"/>
      <c r="B10" t="s">
        <v>36</v>
      </c>
      <c r="E10" s="19">
        <v>2521.5099999999993</v>
      </c>
      <c r="F10" s="140">
        <v>4239.83</v>
      </c>
      <c r="G10" s="247">
        <f>E10/E7</f>
        <v>1.8234044659528745E-2</v>
      </c>
      <c r="H10" s="215">
        <f>F10/F7</f>
        <v>2.6198883326689647E-2</v>
      </c>
      <c r="I10" s="186">
        <f t="shared" si="0"/>
        <v>0.68146467791125198</v>
      </c>
      <c r="K10" s="19">
        <v>599.13900000000012</v>
      </c>
      <c r="L10" s="140">
        <v>957.44100000000003</v>
      </c>
      <c r="M10" s="247">
        <f>K10/K7</f>
        <v>1.821422529295982E-2</v>
      </c>
      <c r="N10" s="215">
        <f>L10/L7</f>
        <v>2.5602386401762753E-2</v>
      </c>
      <c r="O10" s="209">
        <f t="shared" si="1"/>
        <v>0.59802817042455891</v>
      </c>
      <c r="Q10" s="189">
        <f t="shared" si="2"/>
        <v>2.3761119329290796</v>
      </c>
      <c r="R10" s="190">
        <f t="shared" si="3"/>
        <v>2.2582061073203405</v>
      </c>
      <c r="S10" s="182">
        <f t="shared" si="4"/>
        <v>-4.9621326325058376E-2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283904.02999999997</v>
      </c>
      <c r="F11" s="145">
        <v>253882.03999999995</v>
      </c>
      <c r="G11" s="243">
        <f>E11/E15</f>
        <v>0.67245582354820188</v>
      </c>
      <c r="H11" s="244">
        <f>F11/F15</f>
        <v>0.61071248150563717</v>
      </c>
      <c r="I11" s="164">
        <f t="shared" si="0"/>
        <v>-0.10574696667743681</v>
      </c>
      <c r="J11" s="1"/>
      <c r="K11" s="17">
        <v>70632.835999999967</v>
      </c>
      <c r="L11" s="145">
        <v>66785.809999999939</v>
      </c>
      <c r="M11" s="243">
        <f>K11/K15</f>
        <v>0.68226585970435805</v>
      </c>
      <c r="N11" s="244">
        <f>L11/L15</f>
        <v>0.64104717993390092</v>
      </c>
      <c r="O11" s="164">
        <f t="shared" si="1"/>
        <v>-5.4465121576033407E-2</v>
      </c>
      <c r="Q11" s="191">
        <f t="shared" si="2"/>
        <v>2.4879124118104268</v>
      </c>
      <c r="R11" s="192">
        <f t="shared" si="3"/>
        <v>2.6305842666145249</v>
      </c>
      <c r="S11" s="57">
        <f t="shared" si="4"/>
        <v>5.7346011912162702E-2</v>
      </c>
    </row>
    <row r="12" spans="1:19" s="3" customFormat="1" ht="24" customHeight="1" x14ac:dyDescent="0.25">
      <c r="A12" s="46"/>
      <c r="B12" s="3" t="s">
        <v>33</v>
      </c>
      <c r="E12" s="31">
        <v>250947.31999999998</v>
      </c>
      <c r="F12" s="141">
        <v>223415.42999999996</v>
      </c>
      <c r="G12" s="247">
        <f>E12/E11</f>
        <v>0.88391601908574524</v>
      </c>
      <c r="H12" s="215">
        <f>F12/F11</f>
        <v>0.87999698600184562</v>
      </c>
      <c r="I12" s="206">
        <f t="shared" si="0"/>
        <v>-0.1097118311524507</v>
      </c>
      <c r="K12" s="31">
        <v>65565.863999999958</v>
      </c>
      <c r="L12" s="141">
        <v>62010.11999999993</v>
      </c>
      <c r="M12" s="247">
        <f>K12/K11</f>
        <v>0.92826322307092402</v>
      </c>
      <c r="N12" s="215">
        <f>L12/L11</f>
        <v>0.92849244472740522</v>
      </c>
      <c r="O12" s="206">
        <f t="shared" si="1"/>
        <v>-5.4231634925149923E-2</v>
      </c>
      <c r="Q12" s="189">
        <f t="shared" si="2"/>
        <v>2.6127341786315932</v>
      </c>
      <c r="R12" s="190">
        <f t="shared" si="3"/>
        <v>2.7755522525906082</v>
      </c>
      <c r="S12" s="182">
        <f t="shared" si="4"/>
        <v>6.2317121768694514E-2</v>
      </c>
    </row>
    <row r="13" spans="1:19" ht="24" customHeight="1" x14ac:dyDescent="0.25">
      <c r="A13" s="8"/>
      <c r="B13" s="3" t="s">
        <v>37</v>
      </c>
      <c r="D13" s="3"/>
      <c r="E13" s="19">
        <v>29705.469999999983</v>
      </c>
      <c r="F13" s="140">
        <v>28703.399999999987</v>
      </c>
      <c r="G13" s="247">
        <f>E13/E11</f>
        <v>0.10463208289082754</v>
      </c>
      <c r="H13" s="215">
        <f>F13/F11</f>
        <v>0.11305801702239351</v>
      </c>
      <c r="I13" s="182">
        <f t="shared" si="0"/>
        <v>-3.3733517766256403E-2</v>
      </c>
      <c r="K13" s="19">
        <v>4685.5820000000022</v>
      </c>
      <c r="L13" s="140">
        <v>4563.587000000005</v>
      </c>
      <c r="M13" s="247">
        <f>K13/K11</f>
        <v>6.6337163638736013E-2</v>
      </c>
      <c r="N13" s="215">
        <f>L13/L11</f>
        <v>6.8331686027316416E-2</v>
      </c>
      <c r="O13" s="182">
        <f t="shared" si="1"/>
        <v>-2.6036253340566255E-2</v>
      </c>
      <c r="Q13" s="189">
        <f t="shared" si="2"/>
        <v>1.5773465291072672</v>
      </c>
      <c r="R13" s="190">
        <f t="shared" si="3"/>
        <v>1.5899116480974405</v>
      </c>
      <c r="S13" s="182">
        <f t="shared" si="4"/>
        <v>7.9659851264799134E-3</v>
      </c>
    </row>
    <row r="14" spans="1:19" ht="24" customHeight="1" thickBot="1" x14ac:dyDescent="0.3">
      <c r="A14" s="8"/>
      <c r="B14" t="s">
        <v>36</v>
      </c>
      <c r="E14" s="19">
        <v>3251.2400000000007</v>
      </c>
      <c r="F14" s="140">
        <v>1763.2099999999996</v>
      </c>
      <c r="G14" s="247">
        <f>E14/E11</f>
        <v>1.1451898023427146E-2</v>
      </c>
      <c r="H14" s="215">
        <f>F14/F11</f>
        <v>6.944996975760869E-3</v>
      </c>
      <c r="I14" s="186">
        <f t="shared" si="0"/>
        <v>-0.45768076180165129</v>
      </c>
      <c r="K14" s="19">
        <v>381.39</v>
      </c>
      <c r="L14" s="140">
        <v>212.10299999999995</v>
      </c>
      <c r="M14" s="247">
        <f>K14/K11</f>
        <v>5.3996132903399233E-3</v>
      </c>
      <c r="N14" s="215">
        <f>L14/L11</f>
        <v>3.1758692452783029E-3</v>
      </c>
      <c r="O14" s="209">
        <f t="shared" si="1"/>
        <v>-0.44386848108235677</v>
      </c>
      <c r="Q14" s="189">
        <f t="shared" si="2"/>
        <v>1.1730601247524017</v>
      </c>
      <c r="R14" s="190">
        <f t="shared" si="3"/>
        <v>1.2029366893336584</v>
      </c>
      <c r="S14" s="182">
        <f t="shared" si="4"/>
        <v>2.5468911567992056E-2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422189.85999999987</v>
      </c>
      <c r="F15" s="145">
        <v>415714.50999999989</v>
      </c>
      <c r="G15" s="243">
        <f>G7+G11</f>
        <v>1</v>
      </c>
      <c r="H15" s="244">
        <f>H7+H11</f>
        <v>1</v>
      </c>
      <c r="I15" s="164">
        <f t="shared" si="0"/>
        <v>-1.5337530844535154E-2</v>
      </c>
      <c r="J15" s="1"/>
      <c r="K15" s="17">
        <v>103526.85099999998</v>
      </c>
      <c r="L15" s="145">
        <v>104182.36299999992</v>
      </c>
      <c r="M15" s="243">
        <f>M7+M11</f>
        <v>1</v>
      </c>
      <c r="N15" s="244">
        <f>N7+N11</f>
        <v>1</v>
      </c>
      <c r="O15" s="164">
        <f t="shared" si="1"/>
        <v>6.3318066150775164E-3</v>
      </c>
      <c r="Q15" s="191">
        <f t="shared" si="2"/>
        <v>2.4521396842643264</v>
      </c>
      <c r="R15" s="192">
        <f t="shared" si="3"/>
        <v>2.5061035997997747</v>
      </c>
      <c r="S15" s="57">
        <f t="shared" si="4"/>
        <v>2.2006868483774079E-2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355327.79999999993</v>
      </c>
      <c r="F16" s="181">
        <f t="shared" ref="F16:F17" si="5">F8+F12</f>
        <v>335549.90999999992</v>
      </c>
      <c r="G16" s="245">
        <f>E16/E15</f>
        <v>0.84163035085683968</v>
      </c>
      <c r="H16" s="246">
        <f>F16/F15</f>
        <v>0.80716429647836929</v>
      </c>
      <c r="I16" s="207">
        <f t="shared" si="0"/>
        <v>-5.5660969955066891E-2</v>
      </c>
      <c r="J16" s="3"/>
      <c r="K16" s="180">
        <f t="shared" ref="K16:L18" si="6">K8+K12</f>
        <v>92347.002999999982</v>
      </c>
      <c r="L16" s="181">
        <f t="shared" si="6"/>
        <v>90188.388999999923</v>
      </c>
      <c r="M16" s="250">
        <f>K16/K15</f>
        <v>0.89201016072632211</v>
      </c>
      <c r="N16" s="246">
        <f>L16/L15</f>
        <v>0.86567808987016337</v>
      </c>
      <c r="O16" s="207">
        <f t="shared" si="1"/>
        <v>-2.3375030373211571E-2</v>
      </c>
      <c r="P16" s="3"/>
      <c r="Q16" s="189">
        <f t="shared" si="2"/>
        <v>2.5989242327788591</v>
      </c>
      <c r="R16" s="190">
        <f t="shared" si="3"/>
        <v>2.6877786675609583</v>
      </c>
      <c r="S16" s="182">
        <f t="shared" si="4"/>
        <v>3.4188928504119177E-2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61089.309999999983</v>
      </c>
      <c r="F17" s="140">
        <f t="shared" si="5"/>
        <v>74161.559999999983</v>
      </c>
      <c r="G17" s="248">
        <f>E17/E15</f>
        <v>0.14469629848523602</v>
      </c>
      <c r="H17" s="215">
        <f>F17/F15</f>
        <v>0.17839540890694433</v>
      </c>
      <c r="I17" s="182">
        <f t="shared" si="0"/>
        <v>0.21398588394598014</v>
      </c>
      <c r="K17" s="19">
        <f t="shared" si="6"/>
        <v>10199.319000000003</v>
      </c>
      <c r="L17" s="140">
        <f t="shared" si="6"/>
        <v>12824.430000000008</v>
      </c>
      <c r="M17" s="247">
        <f>K17/K15</f>
        <v>9.8518586255463378E-2</v>
      </c>
      <c r="N17" s="215">
        <f>L17/L15</f>
        <v>0.12309597930697748</v>
      </c>
      <c r="O17" s="182">
        <f t="shared" si="1"/>
        <v>0.25738100749667736</v>
      </c>
      <c r="Q17" s="189">
        <f t="shared" si="2"/>
        <v>1.6695750860502445</v>
      </c>
      <c r="R17" s="190">
        <f t="shared" si="3"/>
        <v>1.7292556952685476</v>
      </c>
      <c r="S17" s="182">
        <f t="shared" si="4"/>
        <v>3.574598693820414E-2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5772.75</v>
      </c>
      <c r="F18" s="142">
        <f>F10+F14</f>
        <v>6003.0399999999991</v>
      </c>
      <c r="G18" s="249">
        <f>E18/E15</f>
        <v>1.3673350657924379E-2</v>
      </c>
      <c r="H18" s="221">
        <f>F18/F15</f>
        <v>1.4440294614686412E-2</v>
      </c>
      <c r="I18" s="208">
        <f t="shared" si="0"/>
        <v>3.9892598848035865E-2</v>
      </c>
      <c r="K18" s="21">
        <f t="shared" si="6"/>
        <v>980.52900000000011</v>
      </c>
      <c r="L18" s="142">
        <f t="shared" si="6"/>
        <v>1169.5439999999999</v>
      </c>
      <c r="M18" s="249">
        <f>K18/K15</f>
        <v>9.4712530182145729E-3</v>
      </c>
      <c r="N18" s="221">
        <f>L18/L15</f>
        <v>1.1225930822859151E-2</v>
      </c>
      <c r="O18" s="208">
        <f t="shared" si="1"/>
        <v>0.19276839338765067</v>
      </c>
      <c r="Q18" s="193">
        <f t="shared" si="2"/>
        <v>1.6985474860335197</v>
      </c>
      <c r="R18" s="194">
        <f t="shared" si="3"/>
        <v>1.9482528852048298</v>
      </c>
      <c r="S18" s="186">
        <f t="shared" si="4"/>
        <v>0.14701113817808348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workbookViewId="0">
      <selection activeCell="A20" sqref="A20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115</v>
      </c>
    </row>
    <row r="15" spans="1:1" x14ac:dyDescent="0.25">
      <c r="A15" t="s">
        <v>114</v>
      </c>
    </row>
    <row r="17" spans="1:1" x14ac:dyDescent="0.25">
      <c r="A17" t="s">
        <v>117</v>
      </c>
    </row>
    <row r="19" spans="1:1" x14ac:dyDescent="0.25">
      <c r="A19" t="s">
        <v>153</v>
      </c>
    </row>
    <row r="21" spans="1:1" x14ac:dyDescent="0.25">
      <c r="A21" t="s">
        <v>150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N90" sqref="N90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145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5"/>
      <c r="D4" s="349" t="s">
        <v>104</v>
      </c>
      <c r="E4" s="345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5"/>
      <c r="P4" s="130" t="s">
        <v>0</v>
      </c>
    </row>
    <row r="5" spans="1:16" x14ac:dyDescent="0.25">
      <c r="A5" s="362"/>
      <c r="B5" s="352" t="s">
        <v>162</v>
      </c>
      <c r="C5" s="354"/>
      <c r="D5" s="352" t="str">
        <f>B5</f>
        <v>jan-jul</v>
      </c>
      <c r="E5" s="354"/>
      <c r="F5" s="131" t="s">
        <v>138</v>
      </c>
      <c r="H5" s="355" t="str">
        <f>B5</f>
        <v>jan-jul</v>
      </c>
      <c r="I5" s="354"/>
      <c r="J5" s="352" t="str">
        <f>B5</f>
        <v>jan-jul</v>
      </c>
      <c r="K5" s="353"/>
      <c r="L5" s="131" t="str">
        <f>F5</f>
        <v>2022/2021</v>
      </c>
      <c r="N5" s="355" t="str">
        <f>B5</f>
        <v>jan-jul</v>
      </c>
      <c r="O5" s="353"/>
      <c r="P5" s="131" t="str">
        <f>F5</f>
        <v>2022/2021</v>
      </c>
    </row>
    <row r="6" spans="1:16" ht="19.5" customHeight="1" thickBot="1" x14ac:dyDescent="0.3">
      <c r="A6" s="363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165</v>
      </c>
      <c r="B7" s="39">
        <v>57269.34</v>
      </c>
      <c r="C7" s="147">
        <v>48821.869999999995</v>
      </c>
      <c r="D7" s="247">
        <f>B7/$B$33</f>
        <v>0.13564830761212499</v>
      </c>
      <c r="E7" s="246">
        <f>C7/$C$33</f>
        <v>0.11744086103706124</v>
      </c>
      <c r="F7" s="52">
        <f>(C7-B7)/B7</f>
        <v>-0.14750423175821481</v>
      </c>
      <c r="H7" s="39">
        <v>14052.191000000003</v>
      </c>
      <c r="I7" s="147">
        <v>12612.918</v>
      </c>
      <c r="J7" s="247">
        <f>H7/$H$33</f>
        <v>0.13573474769362007</v>
      </c>
      <c r="K7" s="246">
        <f>I7/$I$33</f>
        <v>0.1210657700286564</v>
      </c>
      <c r="L7" s="52">
        <f>(I7-H7)/H7</f>
        <v>-0.10242338721413641</v>
      </c>
      <c r="N7" s="27">
        <f t="shared" ref="N7:N33" si="0">(H7/B7)*10</f>
        <v>2.4537022776934401</v>
      </c>
      <c r="O7" s="151">
        <f t="shared" ref="O7:O33" si="1">(I7/C7)*10</f>
        <v>2.5834565533847846</v>
      </c>
      <c r="P7" s="61">
        <f>(O7-N7)/N7</f>
        <v>5.2881018561599005E-2</v>
      </c>
    </row>
    <row r="8" spans="1:16" ht="20.100000000000001" customHeight="1" x14ac:dyDescent="0.25">
      <c r="A8" s="8" t="s">
        <v>168</v>
      </c>
      <c r="B8" s="19">
        <v>63651.21</v>
      </c>
      <c r="C8" s="140">
        <v>49996.05000000001</v>
      </c>
      <c r="D8" s="247">
        <f t="shared" ref="D8:D32" si="2">B8/$B$33</f>
        <v>0.15076442148563204</v>
      </c>
      <c r="E8" s="215">
        <f t="shared" ref="E8:E32" si="3">C8/$C$33</f>
        <v>0.12026534748570604</v>
      </c>
      <c r="F8" s="52">
        <f t="shared" ref="F8:F33" si="4">(C8-B8)/B8</f>
        <v>-0.21453103562367454</v>
      </c>
      <c r="H8" s="19">
        <v>15275.35</v>
      </c>
      <c r="I8" s="140">
        <v>12351.572</v>
      </c>
      <c r="J8" s="247">
        <f t="shared" ref="J8:J32" si="5">H8/$H$33</f>
        <v>0.14754964390832284</v>
      </c>
      <c r="K8" s="215">
        <f t="shared" ref="K8:K32" si="6">I8/$I$33</f>
        <v>0.11855722642804715</v>
      </c>
      <c r="L8" s="52">
        <f t="shared" ref="L8:L33" si="7">(I8-H8)/H8</f>
        <v>-0.19140497599073017</v>
      </c>
      <c r="N8" s="27">
        <f t="shared" si="0"/>
        <v>2.3998522573255086</v>
      </c>
      <c r="O8" s="152">
        <f t="shared" si="1"/>
        <v>2.4705095702560498</v>
      </c>
      <c r="P8" s="52">
        <f t="shared" ref="P8:P71" si="8">(O8-N8)/N8</f>
        <v>2.9442359509782724E-2</v>
      </c>
    </row>
    <row r="9" spans="1:16" ht="20.100000000000001" customHeight="1" x14ac:dyDescent="0.25">
      <c r="A9" s="8" t="s">
        <v>167</v>
      </c>
      <c r="B9" s="19">
        <v>56870.509999999987</v>
      </c>
      <c r="C9" s="140">
        <v>46224.369999999995</v>
      </c>
      <c r="D9" s="247">
        <f t="shared" si="2"/>
        <v>0.13470363783725164</v>
      </c>
      <c r="E9" s="215">
        <f t="shared" si="3"/>
        <v>0.11119258262118395</v>
      </c>
      <c r="F9" s="52">
        <f t="shared" si="4"/>
        <v>-0.18719965760813459</v>
      </c>
      <c r="H9" s="19">
        <v>13327.439</v>
      </c>
      <c r="I9" s="140">
        <v>11271.794000000002</v>
      </c>
      <c r="J9" s="247">
        <f t="shared" si="5"/>
        <v>0.1287341290811598</v>
      </c>
      <c r="K9" s="215">
        <f t="shared" si="6"/>
        <v>0.10819291937158311</v>
      </c>
      <c r="L9" s="52">
        <f t="shared" si="7"/>
        <v>-0.1542415613382285</v>
      </c>
      <c r="N9" s="27">
        <f t="shared" si="0"/>
        <v>2.3434709834675305</v>
      </c>
      <c r="O9" s="152">
        <f t="shared" si="1"/>
        <v>2.4384959708482783</v>
      </c>
      <c r="P9" s="52">
        <f t="shared" si="8"/>
        <v>4.054882183356226E-2</v>
      </c>
    </row>
    <row r="10" spans="1:16" ht="20.100000000000001" customHeight="1" x14ac:dyDescent="0.25">
      <c r="A10" s="8" t="s">
        <v>176</v>
      </c>
      <c r="B10" s="19">
        <v>31941.179999999993</v>
      </c>
      <c r="C10" s="140">
        <v>39455.29</v>
      </c>
      <c r="D10" s="247">
        <f t="shared" si="2"/>
        <v>7.565596198828646E-2</v>
      </c>
      <c r="E10" s="215">
        <f t="shared" si="3"/>
        <v>9.4909581096892681E-2</v>
      </c>
      <c r="F10" s="52">
        <f t="shared" si="4"/>
        <v>0.2352483533795561</v>
      </c>
      <c r="H10" s="19">
        <v>7456.4050000000007</v>
      </c>
      <c r="I10" s="140">
        <v>9013.7069999999967</v>
      </c>
      <c r="J10" s="247">
        <f t="shared" si="5"/>
        <v>7.2023875236000359E-2</v>
      </c>
      <c r="K10" s="215">
        <f t="shared" si="6"/>
        <v>8.6518550169571384E-2</v>
      </c>
      <c r="L10" s="52">
        <f t="shared" si="7"/>
        <v>0.20885426690207895</v>
      </c>
      <c r="N10" s="27">
        <f t="shared" si="0"/>
        <v>2.3344175136923564</v>
      </c>
      <c r="O10" s="152">
        <f t="shared" si="1"/>
        <v>2.2845370037832686</v>
      </c>
      <c r="P10" s="52">
        <f t="shared" si="8"/>
        <v>-2.1367433039084595E-2</v>
      </c>
    </row>
    <row r="11" spans="1:16" ht="20.100000000000001" customHeight="1" x14ac:dyDescent="0.25">
      <c r="A11" s="8" t="s">
        <v>175</v>
      </c>
      <c r="B11" s="19">
        <v>33569.230000000003</v>
      </c>
      <c r="C11" s="140">
        <v>34822.189999999995</v>
      </c>
      <c r="D11" s="247">
        <f t="shared" si="2"/>
        <v>7.9512165450870836E-2</v>
      </c>
      <c r="E11" s="215">
        <f t="shared" si="3"/>
        <v>8.3764673020434138E-2</v>
      </c>
      <c r="F11" s="52">
        <f t="shared" si="4"/>
        <v>3.732465713392865E-2</v>
      </c>
      <c r="H11" s="19">
        <v>7905.6309999999994</v>
      </c>
      <c r="I11" s="140">
        <v>8281.728000000001</v>
      </c>
      <c r="J11" s="247">
        <f t="shared" si="5"/>
        <v>7.6363097337907027E-2</v>
      </c>
      <c r="K11" s="215">
        <f t="shared" si="6"/>
        <v>7.9492610471889588E-2</v>
      </c>
      <c r="L11" s="52">
        <f t="shared" si="7"/>
        <v>4.7573305660231498E-2</v>
      </c>
      <c r="N11" s="27">
        <f t="shared" si="0"/>
        <v>2.3550230374661556</v>
      </c>
      <c r="O11" s="152">
        <f t="shared" si="1"/>
        <v>2.3782903947167027</v>
      </c>
      <c r="P11" s="52">
        <f t="shared" si="8"/>
        <v>9.879885198737233E-3</v>
      </c>
    </row>
    <row r="12" spans="1:16" ht="20.100000000000001" customHeight="1" x14ac:dyDescent="0.25">
      <c r="A12" s="8" t="s">
        <v>169</v>
      </c>
      <c r="B12" s="19">
        <v>19919.949999999997</v>
      </c>
      <c r="C12" s="140">
        <v>22314.02</v>
      </c>
      <c r="D12" s="247">
        <f t="shared" si="2"/>
        <v>4.7182445357640733E-2</v>
      </c>
      <c r="E12" s="215">
        <f t="shared" si="3"/>
        <v>5.367630781037689E-2</v>
      </c>
      <c r="F12" s="52">
        <f t="shared" si="4"/>
        <v>0.12018453861580997</v>
      </c>
      <c r="H12" s="19">
        <v>5911.4970000000012</v>
      </c>
      <c r="I12" s="140">
        <v>6906.1369999999997</v>
      </c>
      <c r="J12" s="247">
        <f t="shared" si="5"/>
        <v>5.7101099308043281E-2</v>
      </c>
      <c r="K12" s="215">
        <f t="shared" si="6"/>
        <v>6.6288926466373202E-2</v>
      </c>
      <c r="L12" s="52">
        <f t="shared" si="7"/>
        <v>0.16825518138637274</v>
      </c>
      <c r="N12" s="27">
        <f t="shared" si="0"/>
        <v>2.9676264247651236</v>
      </c>
      <c r="O12" s="152">
        <f t="shared" si="1"/>
        <v>3.0949766111171364</v>
      </c>
      <c r="P12" s="52">
        <f t="shared" si="8"/>
        <v>4.291314610533975E-2</v>
      </c>
    </row>
    <row r="13" spans="1:16" ht="20.100000000000001" customHeight="1" x14ac:dyDescent="0.25">
      <c r="A13" s="8" t="s">
        <v>174</v>
      </c>
      <c r="B13" s="19">
        <v>14053.269999999997</v>
      </c>
      <c r="C13" s="140">
        <v>12151.189999999999</v>
      </c>
      <c r="D13" s="247">
        <f t="shared" si="2"/>
        <v>3.3286611857518307E-2</v>
      </c>
      <c r="E13" s="215">
        <f t="shared" si="3"/>
        <v>2.9229650896717557E-2</v>
      </c>
      <c r="F13" s="52">
        <f t="shared" si="4"/>
        <v>-0.13534785854110812</v>
      </c>
      <c r="H13" s="19">
        <v>4504.6419999999998</v>
      </c>
      <c r="I13" s="140">
        <v>4309.9059999999999</v>
      </c>
      <c r="J13" s="247">
        <f t="shared" si="5"/>
        <v>4.3511822841013473E-2</v>
      </c>
      <c r="K13" s="215">
        <f t="shared" si="6"/>
        <v>4.1368863941010831E-2</v>
      </c>
      <c r="L13" s="52">
        <f t="shared" si="7"/>
        <v>-4.3230072445268657E-2</v>
      </c>
      <c r="N13" s="27">
        <f t="shared" si="0"/>
        <v>3.2054048630674576</v>
      </c>
      <c r="O13" s="152">
        <f t="shared" si="1"/>
        <v>3.5469003447398983</v>
      </c>
      <c r="P13" s="52">
        <f t="shared" si="8"/>
        <v>0.10653739426402498</v>
      </c>
    </row>
    <row r="14" spans="1:16" ht="20.100000000000001" customHeight="1" x14ac:dyDescent="0.25">
      <c r="A14" s="8" t="s">
        <v>181</v>
      </c>
      <c r="B14" s="19">
        <v>11763.559999999998</v>
      </c>
      <c r="C14" s="140">
        <v>17727.5</v>
      </c>
      <c r="D14" s="247">
        <f t="shared" si="2"/>
        <v>2.7863198798758444E-2</v>
      </c>
      <c r="E14" s="215">
        <f t="shared" si="3"/>
        <v>4.2643447783431959E-2</v>
      </c>
      <c r="F14" s="52">
        <f t="shared" si="4"/>
        <v>0.50698428026889852</v>
      </c>
      <c r="H14" s="19">
        <v>2176.9409999999998</v>
      </c>
      <c r="I14" s="140">
        <v>3412.306</v>
      </c>
      <c r="J14" s="247">
        <f t="shared" si="5"/>
        <v>2.1027791137972499E-2</v>
      </c>
      <c r="K14" s="215">
        <f t="shared" si="6"/>
        <v>3.2753202190278607E-2</v>
      </c>
      <c r="L14" s="52">
        <f t="shared" si="7"/>
        <v>0.5674774833125934</v>
      </c>
      <c r="N14" s="27">
        <f t="shared" si="0"/>
        <v>1.8505800965013994</v>
      </c>
      <c r="O14" s="152">
        <f t="shared" si="1"/>
        <v>1.9248658863347905</v>
      </c>
      <c r="P14" s="52">
        <f t="shared" si="8"/>
        <v>4.0141893870917301E-2</v>
      </c>
    </row>
    <row r="15" spans="1:16" ht="20.100000000000001" customHeight="1" x14ac:dyDescent="0.25">
      <c r="A15" s="8" t="s">
        <v>179</v>
      </c>
      <c r="B15" s="19">
        <v>18628.73</v>
      </c>
      <c r="C15" s="140">
        <v>13686.76</v>
      </c>
      <c r="D15" s="247">
        <f t="shared" si="2"/>
        <v>4.4124058308742886E-2</v>
      </c>
      <c r="E15" s="215">
        <f t="shared" si="3"/>
        <v>3.2923459900401367E-2</v>
      </c>
      <c r="F15" s="52">
        <f t="shared" si="4"/>
        <v>-0.26528754241432451</v>
      </c>
      <c r="H15" s="19">
        <v>3845.7380000000003</v>
      </c>
      <c r="I15" s="140">
        <v>3053.0209999999997</v>
      </c>
      <c r="J15" s="247">
        <f t="shared" si="5"/>
        <v>3.7147251779154372E-2</v>
      </c>
      <c r="K15" s="215">
        <f t="shared" si="6"/>
        <v>2.9304585844342965E-2</v>
      </c>
      <c r="L15" s="52">
        <f t="shared" si="7"/>
        <v>-0.20612870663576158</v>
      </c>
      <c r="N15" s="27">
        <f t="shared" si="0"/>
        <v>2.0644123351403989</v>
      </c>
      <c r="O15" s="152">
        <f t="shared" si="1"/>
        <v>2.2306382226326753</v>
      </c>
      <c r="P15" s="52">
        <f t="shared" si="8"/>
        <v>8.0519712396008095E-2</v>
      </c>
    </row>
    <row r="16" spans="1:16" ht="20.100000000000001" customHeight="1" x14ac:dyDescent="0.25">
      <c r="A16" s="8" t="s">
        <v>170</v>
      </c>
      <c r="B16" s="19">
        <v>10585.639999999998</v>
      </c>
      <c r="C16" s="140">
        <v>11226.6</v>
      </c>
      <c r="D16" s="247">
        <f t="shared" si="2"/>
        <v>2.507317442441653E-2</v>
      </c>
      <c r="E16" s="215">
        <f t="shared" si="3"/>
        <v>2.7005552440303327E-2</v>
      </c>
      <c r="F16" s="52">
        <f t="shared" si="4"/>
        <v>6.0549952577265323E-2</v>
      </c>
      <c r="H16" s="19">
        <v>3046.4640000000009</v>
      </c>
      <c r="I16" s="140">
        <v>2839.7599999999998</v>
      </c>
      <c r="J16" s="247">
        <f t="shared" si="5"/>
        <v>2.9426800589153437E-2</v>
      </c>
      <c r="K16" s="215">
        <f t="shared" si="6"/>
        <v>2.7257588695698907E-2</v>
      </c>
      <c r="L16" s="52">
        <f t="shared" si="7"/>
        <v>-6.7850465326359022E-2</v>
      </c>
      <c r="N16" s="27">
        <f t="shared" si="0"/>
        <v>2.8779214105146234</v>
      </c>
      <c r="O16" s="152">
        <f t="shared" si="1"/>
        <v>2.5294924554183811</v>
      </c>
      <c r="P16" s="52">
        <f t="shared" si="8"/>
        <v>-0.12106965597574709</v>
      </c>
    </row>
    <row r="17" spans="1:16" ht="20.100000000000001" customHeight="1" x14ac:dyDescent="0.25">
      <c r="A17" s="8" t="s">
        <v>172</v>
      </c>
      <c r="B17" s="19">
        <v>8088.4000000000005</v>
      </c>
      <c r="C17" s="140">
        <v>10515.890000000001</v>
      </c>
      <c r="D17" s="247">
        <f t="shared" si="2"/>
        <v>1.9158205268122733E-2</v>
      </c>
      <c r="E17" s="215">
        <f t="shared" si="3"/>
        <v>2.5295941678821848E-2</v>
      </c>
      <c r="F17" s="52">
        <f t="shared" si="4"/>
        <v>0.30011992483062172</v>
      </c>
      <c r="H17" s="19">
        <v>2197.9540000000002</v>
      </c>
      <c r="I17" s="140">
        <v>2680.2219999999998</v>
      </c>
      <c r="J17" s="247">
        <f t="shared" si="5"/>
        <v>2.1230762635676029E-2</v>
      </c>
      <c r="K17" s="215">
        <f t="shared" si="6"/>
        <v>2.5726254644464153E-2</v>
      </c>
      <c r="L17" s="52">
        <f t="shared" si="7"/>
        <v>0.21941678488266794</v>
      </c>
      <c r="N17" s="27">
        <f t="shared" si="0"/>
        <v>2.7174150635477967</v>
      </c>
      <c r="O17" s="152">
        <f t="shared" si="1"/>
        <v>2.5487352948728064</v>
      </c>
      <c r="P17" s="52">
        <f t="shared" si="8"/>
        <v>-6.2073612138870603E-2</v>
      </c>
    </row>
    <row r="18" spans="1:16" ht="20.100000000000001" customHeight="1" x14ac:dyDescent="0.25">
      <c r="A18" s="8" t="s">
        <v>171</v>
      </c>
      <c r="B18" s="19">
        <v>8599.2900000000009</v>
      </c>
      <c r="C18" s="140">
        <v>10671.59</v>
      </c>
      <c r="D18" s="247">
        <f t="shared" si="2"/>
        <v>2.0368300650328266E-2</v>
      </c>
      <c r="E18" s="215">
        <f t="shared" si="3"/>
        <v>2.5670477559226888E-2</v>
      </c>
      <c r="F18" s="52">
        <f t="shared" si="4"/>
        <v>0.24098501155327928</v>
      </c>
      <c r="H18" s="19">
        <v>2126.8180000000002</v>
      </c>
      <c r="I18" s="140">
        <v>2444.9719999999998</v>
      </c>
      <c r="J18" s="247">
        <f t="shared" si="5"/>
        <v>2.0543636548937431E-2</v>
      </c>
      <c r="K18" s="215">
        <f t="shared" si="6"/>
        <v>2.3468194899745172E-2</v>
      </c>
      <c r="L18" s="52">
        <f t="shared" si="7"/>
        <v>0.14959154944146585</v>
      </c>
      <c r="N18" s="27">
        <f t="shared" si="0"/>
        <v>2.4732483728307804</v>
      </c>
      <c r="O18" s="152">
        <f t="shared" si="1"/>
        <v>2.2911037624196577</v>
      </c>
      <c r="P18" s="52">
        <f t="shared" si="8"/>
        <v>-7.3645903263103024E-2</v>
      </c>
    </row>
    <row r="19" spans="1:16" ht="20.100000000000001" customHeight="1" x14ac:dyDescent="0.25">
      <c r="A19" s="8" t="s">
        <v>173</v>
      </c>
      <c r="B19" s="19">
        <v>8070.37</v>
      </c>
      <c r="C19" s="140">
        <v>8534.6</v>
      </c>
      <c r="D19" s="247">
        <f t="shared" si="2"/>
        <v>1.9115499363248557E-2</v>
      </c>
      <c r="E19" s="215">
        <f t="shared" si="3"/>
        <v>2.0529954559440327E-2</v>
      </c>
      <c r="F19" s="52">
        <f t="shared" si="4"/>
        <v>5.7522765375069604E-2</v>
      </c>
      <c r="H19" s="19">
        <v>1818.41</v>
      </c>
      <c r="I19" s="140">
        <v>2296.2520000000004</v>
      </c>
      <c r="J19" s="247">
        <f t="shared" si="5"/>
        <v>1.7564621954936112E-2</v>
      </c>
      <c r="K19" s="215">
        <f t="shared" si="6"/>
        <v>2.2040698001829742E-2</v>
      </c>
      <c r="L19" s="52">
        <f t="shared" si="7"/>
        <v>0.26278012109480275</v>
      </c>
      <c r="N19" s="27">
        <f t="shared" si="0"/>
        <v>2.2531928523723201</v>
      </c>
      <c r="O19" s="152">
        <f t="shared" si="1"/>
        <v>2.6905209382982216</v>
      </c>
      <c r="P19" s="52">
        <f t="shared" si="8"/>
        <v>0.19409261194196123</v>
      </c>
    </row>
    <row r="20" spans="1:16" ht="20.100000000000001" customHeight="1" x14ac:dyDescent="0.25">
      <c r="A20" s="8" t="s">
        <v>166</v>
      </c>
      <c r="B20" s="19">
        <v>13837.01</v>
      </c>
      <c r="C20" s="140">
        <v>12415.58</v>
      </c>
      <c r="D20" s="247">
        <f t="shared" si="2"/>
        <v>3.2774377859288231E-2</v>
      </c>
      <c r="E20" s="215">
        <f t="shared" si="3"/>
        <v>2.9865640244310938E-2</v>
      </c>
      <c r="F20" s="52">
        <f t="shared" si="4"/>
        <v>-0.10272667288670026</v>
      </c>
      <c r="H20" s="19">
        <v>2605.7780000000007</v>
      </c>
      <c r="I20" s="140">
        <v>2279.335</v>
      </c>
      <c r="J20" s="247">
        <f t="shared" si="5"/>
        <v>2.5170069163989159E-2</v>
      </c>
      <c r="K20" s="215">
        <f t="shared" si="6"/>
        <v>2.1878319269836494E-2</v>
      </c>
      <c r="L20" s="52">
        <f t="shared" si="7"/>
        <v>-0.12527659685514292</v>
      </c>
      <c r="N20" s="27">
        <f t="shared" si="0"/>
        <v>1.8831944184473384</v>
      </c>
      <c r="O20" s="152">
        <f t="shared" si="1"/>
        <v>1.8358667094086623</v>
      </c>
      <c r="P20" s="52">
        <f t="shared" si="8"/>
        <v>-2.5131610722220067E-2</v>
      </c>
    </row>
    <row r="21" spans="1:16" ht="20.100000000000001" customHeight="1" x14ac:dyDescent="0.25">
      <c r="A21" s="8" t="s">
        <v>180</v>
      </c>
      <c r="B21" s="19">
        <v>5899.0699999999988</v>
      </c>
      <c r="C21" s="140">
        <v>6595.85</v>
      </c>
      <c r="D21" s="247">
        <f t="shared" si="2"/>
        <v>1.397255253832955E-2</v>
      </c>
      <c r="E21" s="215">
        <f t="shared" si="3"/>
        <v>1.586629728175714E-2</v>
      </c>
      <c r="F21" s="52">
        <f t="shared" si="4"/>
        <v>0.11811692351506284</v>
      </c>
      <c r="H21" s="19">
        <v>1640.146</v>
      </c>
      <c r="I21" s="140">
        <v>1837.7579999999998</v>
      </c>
      <c r="J21" s="247">
        <f t="shared" si="5"/>
        <v>1.5842711182241981E-2</v>
      </c>
      <c r="K21" s="215">
        <f t="shared" si="6"/>
        <v>1.7639818747440007E-2</v>
      </c>
      <c r="L21" s="52">
        <f t="shared" si="7"/>
        <v>0.1204843959013404</v>
      </c>
      <c r="N21" s="27">
        <f t="shared" si="0"/>
        <v>2.7803467326205662</v>
      </c>
      <c r="O21" s="152">
        <f t="shared" si="1"/>
        <v>2.7862337682027332</v>
      </c>
      <c r="P21" s="52">
        <f t="shared" si="8"/>
        <v>2.1173746112659285E-3</v>
      </c>
    </row>
    <row r="22" spans="1:16" ht="20.100000000000001" customHeight="1" x14ac:dyDescent="0.25">
      <c r="A22" s="8" t="s">
        <v>202</v>
      </c>
      <c r="B22" s="19">
        <v>1356.21</v>
      </c>
      <c r="C22" s="140">
        <v>8011.7599999999984</v>
      </c>
      <c r="D22" s="247">
        <f t="shared" si="2"/>
        <v>3.2123225318580594E-3</v>
      </c>
      <c r="E22" s="215">
        <f t="shared" si="3"/>
        <v>1.9272264516338386E-2</v>
      </c>
      <c r="F22" s="52">
        <f t="shared" si="4"/>
        <v>4.9074627085775786</v>
      </c>
      <c r="H22" s="19">
        <v>282.82599999999996</v>
      </c>
      <c r="I22" s="140">
        <v>1702.4710000000002</v>
      </c>
      <c r="J22" s="247">
        <f t="shared" si="5"/>
        <v>2.7319096183076206E-3</v>
      </c>
      <c r="K22" s="215">
        <f t="shared" si="6"/>
        <v>1.6341259220622597E-2</v>
      </c>
      <c r="L22" s="52">
        <f t="shared" si="7"/>
        <v>5.0194996216755188</v>
      </c>
      <c r="N22" s="27">
        <f t="shared" si="0"/>
        <v>2.085414500704168</v>
      </c>
      <c r="O22" s="152">
        <f t="shared" si="1"/>
        <v>2.1249650513744802</v>
      </c>
      <c r="P22" s="52">
        <f t="shared" si="8"/>
        <v>1.8965318720550489E-2</v>
      </c>
    </row>
    <row r="23" spans="1:16" ht="20.100000000000001" customHeight="1" x14ac:dyDescent="0.25">
      <c r="A23" s="8" t="s">
        <v>185</v>
      </c>
      <c r="B23" s="19">
        <v>9499.1999999999971</v>
      </c>
      <c r="C23" s="140">
        <v>5757.13</v>
      </c>
      <c r="D23" s="247">
        <f t="shared" si="2"/>
        <v>2.2499829815903191E-2</v>
      </c>
      <c r="E23" s="215">
        <f t="shared" si="3"/>
        <v>1.384875885135691E-2</v>
      </c>
      <c r="F23" s="52">
        <f t="shared" si="4"/>
        <v>-0.39393527876031648</v>
      </c>
      <c r="H23" s="19">
        <v>2539.3230000000003</v>
      </c>
      <c r="I23" s="140">
        <v>1582.1040000000003</v>
      </c>
      <c r="J23" s="247">
        <f t="shared" si="5"/>
        <v>2.4528158400181608E-2</v>
      </c>
      <c r="K23" s="215">
        <f t="shared" si="6"/>
        <v>1.5185910114171633E-2</v>
      </c>
      <c r="L23" s="52">
        <f t="shared" si="7"/>
        <v>-0.37695834677195456</v>
      </c>
      <c r="N23" s="27">
        <f t="shared" si="0"/>
        <v>2.6731966902476012</v>
      </c>
      <c r="O23" s="152">
        <f t="shared" si="1"/>
        <v>2.7480776011658592</v>
      </c>
      <c r="P23" s="52">
        <f t="shared" si="8"/>
        <v>2.8011747579757121E-2</v>
      </c>
    </row>
    <row r="24" spans="1:16" ht="20.100000000000001" customHeight="1" x14ac:dyDescent="0.25">
      <c r="A24" s="8" t="s">
        <v>189</v>
      </c>
      <c r="B24" s="19">
        <v>3597.1500000000005</v>
      </c>
      <c r="C24" s="140">
        <v>5651.67</v>
      </c>
      <c r="D24" s="247">
        <f t="shared" si="2"/>
        <v>8.5202188418262801E-3</v>
      </c>
      <c r="E24" s="215">
        <f t="shared" si="3"/>
        <v>1.3595075139426817E-2</v>
      </c>
      <c r="F24" s="52">
        <f t="shared" si="4"/>
        <v>0.5711521621283514</v>
      </c>
      <c r="H24" s="19">
        <v>918.84399999999982</v>
      </c>
      <c r="I24" s="140">
        <v>1301.0709999999999</v>
      </c>
      <c r="J24" s="247">
        <f t="shared" si="5"/>
        <v>8.8754172576928827E-3</v>
      </c>
      <c r="K24" s="215">
        <f t="shared" si="6"/>
        <v>1.248839978797563E-2</v>
      </c>
      <c r="L24" s="52">
        <f t="shared" si="7"/>
        <v>0.41598682692600719</v>
      </c>
      <c r="N24" s="27">
        <f t="shared" si="0"/>
        <v>2.5543666513767835</v>
      </c>
      <c r="O24" s="152">
        <f t="shared" si="1"/>
        <v>2.3021000872308535</v>
      </c>
      <c r="P24" s="52">
        <f t="shared" si="8"/>
        <v>-9.8758948332636737E-2</v>
      </c>
    </row>
    <row r="25" spans="1:16" ht="20.100000000000001" customHeight="1" x14ac:dyDescent="0.25">
      <c r="A25" s="8" t="s">
        <v>177</v>
      </c>
      <c r="B25" s="19">
        <v>3415.01</v>
      </c>
      <c r="C25" s="140">
        <v>3870.3800000000006</v>
      </c>
      <c r="D25" s="247">
        <f t="shared" si="2"/>
        <v>8.0888015643009511E-3</v>
      </c>
      <c r="E25" s="215">
        <f t="shared" si="3"/>
        <v>9.3101874168404677E-3</v>
      </c>
      <c r="F25" s="52">
        <f t="shared" ref="F25:F27" si="9">(C25-B25)/B25</f>
        <v>0.13334367981352918</v>
      </c>
      <c r="H25" s="19">
        <v>974.59400000000005</v>
      </c>
      <c r="I25" s="140">
        <v>1124.761</v>
      </c>
      <c r="J25" s="247">
        <f t="shared" si="5"/>
        <v>9.4139248956775466E-3</v>
      </c>
      <c r="K25" s="215">
        <f t="shared" si="6"/>
        <v>1.0796078795025988E-2</v>
      </c>
      <c r="L25" s="52">
        <f t="shared" ref="L25:L29" si="10">(I25-H25)/H25</f>
        <v>0.15408159705477348</v>
      </c>
      <c r="N25" s="27">
        <f t="shared" si="0"/>
        <v>2.8538540150687695</v>
      </c>
      <c r="O25" s="152">
        <f t="shared" si="1"/>
        <v>2.9060738222086711</v>
      </c>
      <c r="P25" s="52">
        <f t="shared" ref="P25:P29" si="11">(O25-N25)/N25</f>
        <v>1.8297995224763889E-2</v>
      </c>
    </row>
    <row r="26" spans="1:16" ht="20.100000000000001" customHeight="1" x14ac:dyDescent="0.25">
      <c r="A26" s="8" t="s">
        <v>178</v>
      </c>
      <c r="B26" s="19">
        <v>2749.0900000000006</v>
      </c>
      <c r="C26" s="140">
        <v>4319.4600000000009</v>
      </c>
      <c r="D26" s="247">
        <f t="shared" si="2"/>
        <v>6.5115017210503352E-3</v>
      </c>
      <c r="E26" s="215">
        <f t="shared" si="3"/>
        <v>1.0390448002404346E-2</v>
      </c>
      <c r="F26" s="52">
        <f t="shared" si="9"/>
        <v>0.57123266244466353</v>
      </c>
      <c r="H26" s="19">
        <v>791.38000000000011</v>
      </c>
      <c r="I26" s="140">
        <v>1055.2049999999999</v>
      </c>
      <c r="J26" s="247">
        <f t="shared" si="5"/>
        <v>7.6442004403282767E-3</v>
      </c>
      <c r="K26" s="215">
        <f t="shared" si="6"/>
        <v>1.0128441797773393E-2</v>
      </c>
      <c r="L26" s="52">
        <f t="shared" si="10"/>
        <v>0.33337334782279027</v>
      </c>
      <c r="N26" s="27">
        <f t="shared" si="0"/>
        <v>2.8786980418975006</v>
      </c>
      <c r="O26" s="152">
        <f t="shared" si="1"/>
        <v>2.4429095303579604</v>
      </c>
      <c r="P26" s="52">
        <f t="shared" si="11"/>
        <v>-0.15138389132758401</v>
      </c>
    </row>
    <row r="27" spans="1:16" ht="20.100000000000001" customHeight="1" x14ac:dyDescent="0.25">
      <c r="A27" s="8" t="s">
        <v>201</v>
      </c>
      <c r="B27" s="19">
        <v>2990.13</v>
      </c>
      <c r="C27" s="140">
        <v>2299.12</v>
      </c>
      <c r="D27" s="247">
        <f t="shared" si="2"/>
        <v>7.0824296917031578E-3</v>
      </c>
      <c r="E27" s="215">
        <f t="shared" si="3"/>
        <v>5.5305262257985656E-3</v>
      </c>
      <c r="F27" s="52">
        <f t="shared" si="9"/>
        <v>-0.23109697571677493</v>
      </c>
      <c r="H27" s="19">
        <v>1222.6020000000001</v>
      </c>
      <c r="I27" s="140">
        <v>1005.9720000000002</v>
      </c>
      <c r="J27" s="247">
        <f t="shared" si="5"/>
        <v>1.1809515967987858E-2</v>
      </c>
      <c r="K27" s="215">
        <f t="shared" si="6"/>
        <v>9.655876206225043E-3</v>
      </c>
      <c r="L27" s="52">
        <f t="shared" si="10"/>
        <v>-0.17718767023119533</v>
      </c>
      <c r="N27" s="27">
        <f t="shared" si="0"/>
        <v>4.0887921260948525</v>
      </c>
      <c r="O27" s="152">
        <f t="shared" si="1"/>
        <v>4.3754653954556542</v>
      </c>
      <c r="P27" s="52">
        <f t="shared" si="11"/>
        <v>7.0111969628203916E-2</v>
      </c>
    </row>
    <row r="28" spans="1:16" ht="20.100000000000001" customHeight="1" x14ac:dyDescent="0.25">
      <c r="A28" s="8" t="s">
        <v>188</v>
      </c>
      <c r="B28" s="19">
        <v>3276.7900000000009</v>
      </c>
      <c r="C28" s="140">
        <v>4669.9000000000005</v>
      </c>
      <c r="D28" s="247">
        <f t="shared" si="2"/>
        <v>7.7614133129582982E-3</v>
      </c>
      <c r="E28" s="215">
        <f t="shared" si="3"/>
        <v>1.1233430365468844E-2</v>
      </c>
      <c r="F28" s="52">
        <f t="shared" ref="F28:F29" si="12">(C28-B28)/B28</f>
        <v>0.42514473005593867</v>
      </c>
      <c r="H28" s="19">
        <v>672.59299999999985</v>
      </c>
      <c r="I28" s="140">
        <v>957.19500000000005</v>
      </c>
      <c r="J28" s="247">
        <f t="shared" si="5"/>
        <v>6.496797627892687E-3</v>
      </c>
      <c r="K28" s="215">
        <f t="shared" si="6"/>
        <v>9.1876875551382929E-3</v>
      </c>
      <c r="L28" s="52">
        <f t="shared" si="10"/>
        <v>0.42314148377993865</v>
      </c>
      <c r="N28" s="27">
        <f t="shared" si="0"/>
        <v>2.0525972064123721</v>
      </c>
      <c r="O28" s="152">
        <f t="shared" si="1"/>
        <v>2.0497119852673502</v>
      </c>
      <c r="P28" s="52">
        <f t="shared" si="11"/>
        <v>-1.4056440961764752E-3</v>
      </c>
    </row>
    <row r="29" spans="1:16" ht="20.100000000000001" customHeight="1" x14ac:dyDescent="0.25">
      <c r="A29" s="8" t="s">
        <v>190</v>
      </c>
      <c r="B29" s="19">
        <v>2097.98</v>
      </c>
      <c r="C29" s="140">
        <v>4060.7500000000005</v>
      </c>
      <c r="D29" s="247">
        <f t="shared" si="2"/>
        <v>4.9692808823025725E-3</v>
      </c>
      <c r="E29" s="215">
        <f t="shared" si="3"/>
        <v>9.7681218776799507E-3</v>
      </c>
      <c r="F29" s="52">
        <f t="shared" si="12"/>
        <v>0.93555229315818089</v>
      </c>
      <c r="H29" s="19">
        <v>538.33400000000006</v>
      </c>
      <c r="I29" s="140">
        <v>956.56699999999978</v>
      </c>
      <c r="J29" s="247">
        <f t="shared" si="5"/>
        <v>5.1999456643378435E-3</v>
      </c>
      <c r="K29" s="215">
        <f t="shared" si="6"/>
        <v>9.1816596634499443E-3</v>
      </c>
      <c r="L29" s="52">
        <f t="shared" si="10"/>
        <v>0.77690244346446569</v>
      </c>
      <c r="N29" s="27">
        <f t="shared" si="0"/>
        <v>2.5659634505572027</v>
      </c>
      <c r="O29" s="152">
        <f t="shared" si="1"/>
        <v>2.3556411992858455</v>
      </c>
      <c r="P29" s="52">
        <f t="shared" si="11"/>
        <v>-8.1966191383468612E-2</v>
      </c>
    </row>
    <row r="30" spans="1:16" ht="20.100000000000001" customHeight="1" x14ac:dyDescent="0.25">
      <c r="A30" s="8" t="s">
        <v>184</v>
      </c>
      <c r="B30" s="19">
        <v>3745.81</v>
      </c>
      <c r="C30" s="140">
        <v>2559.75</v>
      </c>
      <c r="D30" s="247">
        <f t="shared" si="2"/>
        <v>8.8723353043107175E-3</v>
      </c>
      <c r="E30" s="215">
        <f t="shared" si="3"/>
        <v>6.1574709047321928E-3</v>
      </c>
      <c r="F30" s="52">
        <f t="shared" ref="F30" si="13">(C30-B30)/B30</f>
        <v>-0.31663645513253474</v>
      </c>
      <c r="H30" s="19">
        <v>1029.422</v>
      </c>
      <c r="I30" s="140">
        <v>841.15099999999995</v>
      </c>
      <c r="J30" s="247">
        <f t="shared" si="5"/>
        <v>9.9435266315595731E-3</v>
      </c>
      <c r="K30" s="215">
        <f t="shared" si="6"/>
        <v>8.0738329960897519E-3</v>
      </c>
      <c r="L30" s="52">
        <f t="shared" ref="L30" si="14">(I30-H30)/H30</f>
        <v>-0.18289001012218514</v>
      </c>
      <c r="N30" s="27">
        <f t="shared" si="0"/>
        <v>2.7481959843131394</v>
      </c>
      <c r="O30" s="152">
        <f t="shared" si="1"/>
        <v>3.2860669987303446</v>
      </c>
      <c r="P30" s="52">
        <f t="shared" ref="P30" si="15">(O30-N30)/N30</f>
        <v>0.19571785181530132</v>
      </c>
    </row>
    <row r="31" spans="1:16" ht="20.100000000000001" customHeight="1" x14ac:dyDescent="0.25">
      <c r="A31" s="8" t="s">
        <v>182</v>
      </c>
      <c r="B31" s="19">
        <v>62.900000000000006</v>
      </c>
      <c r="C31" s="140">
        <v>445.08000000000004</v>
      </c>
      <c r="D31" s="247">
        <f t="shared" si="2"/>
        <v>1.4898510352664556E-4</v>
      </c>
      <c r="E31" s="215">
        <f t="shared" si="3"/>
        <v>1.0706385976279734E-3</v>
      </c>
      <c r="F31" s="52">
        <f t="shared" ref="F31:F32" si="16">(C31-B31)/B31</f>
        <v>6.0759936406995232</v>
      </c>
      <c r="H31" s="19">
        <v>108.69299999999998</v>
      </c>
      <c r="I31" s="140">
        <v>773.28499999999997</v>
      </c>
      <c r="J31" s="247">
        <f t="shared" si="5"/>
        <v>1.0499015371384179E-3</v>
      </c>
      <c r="K31" s="215">
        <f t="shared" si="6"/>
        <v>7.4224175544952854E-3</v>
      </c>
      <c r="L31" s="52">
        <f t="shared" ref="L31:L32" si="17">(I31-H31)/H31</f>
        <v>6.1143955912524275</v>
      </c>
      <c r="N31" s="27">
        <f t="shared" si="0"/>
        <v>17.28028616852146</v>
      </c>
      <c r="O31" s="152">
        <f t="shared" si="1"/>
        <v>17.374067583355799</v>
      </c>
      <c r="P31" s="52">
        <f t="shared" ref="P31:P32" si="18">(O31-N31)/N31</f>
        <v>5.4270753342716988E-3</v>
      </c>
    </row>
    <row r="32" spans="1:16" ht="20.100000000000001" customHeight="1" thickBot="1" x14ac:dyDescent="0.3">
      <c r="A32" s="8" t="s">
        <v>17</v>
      </c>
      <c r="B32" s="19">
        <f>B33-SUM(B7:B31)</f>
        <v>26652.830000000016</v>
      </c>
      <c r="C32" s="140">
        <f>C33-SUM(C7:C31)</f>
        <v>28910.159999999916</v>
      </c>
      <c r="D32" s="247">
        <f t="shared" si="2"/>
        <v>6.3129962429699302E-2</v>
      </c>
      <c r="E32" s="215">
        <f t="shared" si="3"/>
        <v>6.9543302686259176E-2</v>
      </c>
      <c r="F32" s="52">
        <f t="shared" si="16"/>
        <v>8.4693820506111309E-2</v>
      </c>
      <c r="H32" s="19">
        <f>H33-SUM(H7:H31)</f>
        <v>6556.8360000000102</v>
      </c>
      <c r="I32" s="140">
        <f>I33-SUM(I7:I31)</f>
        <v>7291.1929999999847</v>
      </c>
      <c r="J32" s="247">
        <f t="shared" si="5"/>
        <v>6.3334641560767735E-2</v>
      </c>
      <c r="K32" s="215">
        <f t="shared" si="6"/>
        <v>6.9984907138264718E-2</v>
      </c>
      <c r="L32" s="52">
        <f t="shared" si="17"/>
        <v>0.11199868351137246</v>
      </c>
      <c r="N32" s="27">
        <f t="shared" si="0"/>
        <v>2.4600899791879534</v>
      </c>
      <c r="O32" s="152">
        <f t="shared" si="1"/>
        <v>2.5220175191005536</v>
      </c>
      <c r="P32" s="52">
        <f t="shared" si="18"/>
        <v>2.5172875966529402E-2</v>
      </c>
    </row>
    <row r="33" spans="1:16" ht="26.25" customHeight="1" thickBot="1" x14ac:dyDescent="0.3">
      <c r="A33" s="12" t="s">
        <v>18</v>
      </c>
      <c r="B33" s="17">
        <v>422189.8600000001</v>
      </c>
      <c r="C33" s="145">
        <v>415714.50999999995</v>
      </c>
      <c r="D33" s="243">
        <f>SUM(D7:D32)</f>
        <v>0.99999999999999956</v>
      </c>
      <c r="E33" s="244">
        <f>SUM(E7:E32)</f>
        <v>0.99999999999999989</v>
      </c>
      <c r="F33" s="57">
        <f t="shared" si="4"/>
        <v>-1.533753084453556E-2</v>
      </c>
      <c r="G33" s="1"/>
      <c r="H33" s="17">
        <v>103526.85100000002</v>
      </c>
      <c r="I33" s="145">
        <v>104182.36299999998</v>
      </c>
      <c r="J33" s="243">
        <f>SUM(J7:J32)</f>
        <v>1</v>
      </c>
      <c r="K33" s="244">
        <f>SUM(K7:K32)</f>
        <v>0.99999999999999978</v>
      </c>
      <c r="L33" s="57">
        <f t="shared" si="7"/>
        <v>6.3318066150776543E-3</v>
      </c>
      <c r="N33" s="29">
        <f t="shared" si="0"/>
        <v>2.4521396842643259</v>
      </c>
      <c r="O33" s="146">
        <f t="shared" si="1"/>
        <v>2.506103599799776</v>
      </c>
      <c r="P33" s="57">
        <f t="shared" si="8"/>
        <v>2.2006868483774807E-2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5"/>
      <c r="D36" s="349" t="s">
        <v>104</v>
      </c>
      <c r="E36" s="345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5"/>
      <c r="P36" s="130" t="s">
        <v>0</v>
      </c>
    </row>
    <row r="37" spans="1:16" x14ac:dyDescent="0.25">
      <c r="A37" s="362"/>
      <c r="B37" s="352" t="str">
        <f>B5</f>
        <v>jan-jul</v>
      </c>
      <c r="C37" s="354"/>
      <c r="D37" s="352" t="str">
        <f>B5</f>
        <v>jan-jul</v>
      </c>
      <c r="E37" s="354"/>
      <c r="F37" s="131" t="str">
        <f>F5</f>
        <v>2022/2021</v>
      </c>
      <c r="H37" s="355" t="str">
        <f>B5</f>
        <v>jan-jul</v>
      </c>
      <c r="I37" s="354"/>
      <c r="J37" s="352" t="str">
        <f>B5</f>
        <v>jan-jul</v>
      </c>
      <c r="K37" s="353"/>
      <c r="L37" s="131" t="str">
        <f>L5</f>
        <v>2022/2021</v>
      </c>
      <c r="N37" s="355" t="str">
        <f>B5</f>
        <v>jan-jul</v>
      </c>
      <c r="O37" s="353"/>
      <c r="P37" s="131" t="str">
        <f>P5</f>
        <v>2022/2021</v>
      </c>
    </row>
    <row r="38" spans="1:16" ht="19.5" customHeight="1" thickBot="1" x14ac:dyDescent="0.3">
      <c r="A38" s="363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176</v>
      </c>
      <c r="B39" s="39">
        <v>31941.179999999993</v>
      </c>
      <c r="C39" s="147">
        <v>39455.29</v>
      </c>
      <c r="D39" s="247">
        <f t="shared" ref="D39:D61" si="19">B39/$B$62</f>
        <v>0.23097941415978765</v>
      </c>
      <c r="E39" s="246">
        <f t="shared" ref="E39:E61" si="20">C39/$C$62</f>
        <v>0.24380329855930644</v>
      </c>
      <c r="F39" s="52">
        <f>(C39-B39)/B39</f>
        <v>0.2352483533795561</v>
      </c>
      <c r="H39" s="39">
        <v>7456.4050000000007</v>
      </c>
      <c r="I39" s="147">
        <v>9013.7069999999967</v>
      </c>
      <c r="J39" s="247">
        <f t="shared" ref="J39:J61" si="21">H39/$H$62</f>
        <v>0.22667968625903528</v>
      </c>
      <c r="K39" s="246">
        <f t="shared" ref="K39:K61" si="22">I39/$I$62</f>
        <v>0.24103042331200944</v>
      </c>
      <c r="L39" s="52">
        <f>(I39-H39)/H39</f>
        <v>0.20885426690207895</v>
      </c>
      <c r="N39" s="27">
        <f t="shared" ref="N39:N62" si="23">(H39/B39)*10</f>
        <v>2.3344175136923564</v>
      </c>
      <c r="O39" s="151">
        <f t="shared" ref="O39:O62" si="24">(I39/C39)*10</f>
        <v>2.2845370037832686</v>
      </c>
      <c r="P39" s="61">
        <f t="shared" si="8"/>
        <v>-2.1367433039084595E-2</v>
      </c>
    </row>
    <row r="40" spans="1:16" ht="20.100000000000001" customHeight="1" x14ac:dyDescent="0.25">
      <c r="A40" s="38" t="s">
        <v>175</v>
      </c>
      <c r="B40" s="19">
        <v>33569.230000000003</v>
      </c>
      <c r="C40" s="140">
        <v>34822.189999999995</v>
      </c>
      <c r="D40" s="247">
        <f t="shared" si="19"/>
        <v>0.24275249315132288</v>
      </c>
      <c r="E40" s="215">
        <f t="shared" si="20"/>
        <v>0.2151743095807658</v>
      </c>
      <c r="F40" s="52">
        <f t="shared" ref="F40:F62" si="25">(C40-B40)/B40</f>
        <v>3.732465713392865E-2</v>
      </c>
      <c r="H40" s="19">
        <v>7905.6309999999994</v>
      </c>
      <c r="I40" s="140">
        <v>8281.728000000001</v>
      </c>
      <c r="J40" s="247">
        <f t="shared" si="21"/>
        <v>0.24033645634319797</v>
      </c>
      <c r="K40" s="215">
        <f t="shared" si="22"/>
        <v>0.22145698829515117</v>
      </c>
      <c r="L40" s="52">
        <f t="shared" ref="L40:L62" si="26">(I40-H40)/H40</f>
        <v>4.7573305660231498E-2</v>
      </c>
      <c r="N40" s="27">
        <f t="shared" si="23"/>
        <v>2.3550230374661556</v>
      </c>
      <c r="O40" s="152">
        <f t="shared" si="24"/>
        <v>2.3782903947167027</v>
      </c>
      <c r="P40" s="52">
        <f t="shared" si="8"/>
        <v>9.879885198737233E-3</v>
      </c>
    </row>
    <row r="41" spans="1:16" ht="20.100000000000001" customHeight="1" x14ac:dyDescent="0.25">
      <c r="A41" s="38" t="s">
        <v>181</v>
      </c>
      <c r="B41" s="19">
        <v>11763.559999999998</v>
      </c>
      <c r="C41" s="140">
        <v>17727.5</v>
      </c>
      <c r="D41" s="247">
        <f t="shared" si="19"/>
        <v>8.5066994933609585E-2</v>
      </c>
      <c r="E41" s="215">
        <f t="shared" si="20"/>
        <v>0.10954229395374117</v>
      </c>
      <c r="F41" s="52">
        <f t="shared" si="25"/>
        <v>0.50698428026889852</v>
      </c>
      <c r="H41" s="19">
        <v>2176.9409999999998</v>
      </c>
      <c r="I41" s="140">
        <v>3412.306</v>
      </c>
      <c r="J41" s="247">
        <f t="shared" si="21"/>
        <v>6.618045866398492E-2</v>
      </c>
      <c r="K41" s="215">
        <f t="shared" si="22"/>
        <v>9.1246538150187267E-2</v>
      </c>
      <c r="L41" s="52">
        <f t="shared" si="26"/>
        <v>0.5674774833125934</v>
      </c>
      <c r="N41" s="27">
        <f t="shared" si="23"/>
        <v>1.8505800965013994</v>
      </c>
      <c r="O41" s="152">
        <f t="shared" si="24"/>
        <v>1.9248658863347905</v>
      </c>
      <c r="P41" s="52">
        <f t="shared" si="8"/>
        <v>4.0141893870917301E-2</v>
      </c>
    </row>
    <row r="42" spans="1:16" ht="20.100000000000001" customHeight="1" x14ac:dyDescent="0.25">
      <c r="A42" s="38" t="s">
        <v>170</v>
      </c>
      <c r="B42" s="19">
        <v>10585.639999999998</v>
      </c>
      <c r="C42" s="140">
        <v>11226.6</v>
      </c>
      <c r="D42" s="247">
        <f t="shared" si="19"/>
        <v>7.6548985532357117E-2</v>
      </c>
      <c r="E42" s="215">
        <f t="shared" si="20"/>
        <v>6.9371739799806556E-2</v>
      </c>
      <c r="F42" s="52">
        <f t="shared" si="25"/>
        <v>6.0549952577265323E-2</v>
      </c>
      <c r="H42" s="19">
        <v>3046.4640000000009</v>
      </c>
      <c r="I42" s="140">
        <v>2839.7599999999998</v>
      </c>
      <c r="J42" s="247">
        <f t="shared" si="21"/>
        <v>9.2614537933420435E-2</v>
      </c>
      <c r="K42" s="215">
        <f t="shared" si="22"/>
        <v>7.593641050286104E-2</v>
      </c>
      <c r="L42" s="52">
        <f t="shared" si="26"/>
        <v>-6.7850465326359022E-2</v>
      </c>
      <c r="N42" s="27">
        <f t="shared" si="23"/>
        <v>2.8779214105146234</v>
      </c>
      <c r="O42" s="152">
        <f t="shared" si="24"/>
        <v>2.5294924554183811</v>
      </c>
      <c r="P42" s="52">
        <f t="shared" si="8"/>
        <v>-0.12106965597574709</v>
      </c>
    </row>
    <row r="43" spans="1:16" ht="20.100000000000001" customHeight="1" x14ac:dyDescent="0.25">
      <c r="A43" s="38" t="s">
        <v>172</v>
      </c>
      <c r="B43" s="19">
        <v>8088.4000000000005</v>
      </c>
      <c r="C43" s="140">
        <v>10515.890000000001</v>
      </c>
      <c r="D43" s="247">
        <f t="shared" si="19"/>
        <v>5.8490446924316104E-2</v>
      </c>
      <c r="E43" s="215">
        <f t="shared" si="20"/>
        <v>6.4980099481890138E-2</v>
      </c>
      <c r="F43" s="52">
        <f t="shared" si="25"/>
        <v>0.30011992483062172</v>
      </c>
      <c r="H43" s="19">
        <v>2197.9540000000002</v>
      </c>
      <c r="I43" s="140">
        <v>2680.2219999999998</v>
      </c>
      <c r="J43" s="247">
        <f t="shared" si="21"/>
        <v>6.6819267882014408E-2</v>
      </c>
      <c r="K43" s="215">
        <f t="shared" si="22"/>
        <v>7.1670295387919844E-2</v>
      </c>
      <c r="L43" s="52">
        <f t="shared" si="26"/>
        <v>0.21941678488266794</v>
      </c>
      <c r="N43" s="27">
        <f t="shared" si="23"/>
        <v>2.7174150635477967</v>
      </c>
      <c r="O43" s="152">
        <f t="shared" si="24"/>
        <v>2.5487352948728064</v>
      </c>
      <c r="P43" s="52">
        <f t="shared" ref="P43:P50" si="27">(O43-N43)/N43</f>
        <v>-6.2073612138870603E-2</v>
      </c>
    </row>
    <row r="44" spans="1:16" ht="20.100000000000001" customHeight="1" x14ac:dyDescent="0.25">
      <c r="A44" s="38" t="s">
        <v>171</v>
      </c>
      <c r="B44" s="19">
        <v>8599.2900000000009</v>
      </c>
      <c r="C44" s="140">
        <v>10671.59</v>
      </c>
      <c r="D44" s="247">
        <f t="shared" si="19"/>
        <v>6.2184896312225194E-2</v>
      </c>
      <c r="E44" s="215">
        <f t="shared" si="20"/>
        <v>6.5942205541323073E-2</v>
      </c>
      <c r="F44" s="52">
        <f t="shared" ref="F44:F55" si="28">(C44-B44)/B44</f>
        <v>0.24098501155327928</v>
      </c>
      <c r="H44" s="19">
        <v>2126.8180000000002</v>
      </c>
      <c r="I44" s="140">
        <v>2444.9719999999998</v>
      </c>
      <c r="J44" s="247">
        <f t="shared" si="21"/>
        <v>6.4656686026318175E-2</v>
      </c>
      <c r="K44" s="215">
        <f t="shared" si="22"/>
        <v>6.5379608650027177E-2</v>
      </c>
      <c r="L44" s="52">
        <f t="shared" ref="L44:L55" si="29">(I44-H44)/H44</f>
        <v>0.14959154944146585</v>
      </c>
      <c r="N44" s="27">
        <f t="shared" si="23"/>
        <v>2.4732483728307804</v>
      </c>
      <c r="O44" s="152">
        <f t="shared" si="24"/>
        <v>2.2911037624196577</v>
      </c>
      <c r="P44" s="52">
        <f t="shared" si="27"/>
        <v>-7.3645903263103024E-2</v>
      </c>
    </row>
    <row r="45" spans="1:16" ht="20.100000000000001" customHeight="1" x14ac:dyDescent="0.25">
      <c r="A45" s="38" t="s">
        <v>166</v>
      </c>
      <c r="B45" s="19">
        <v>13837.01</v>
      </c>
      <c r="C45" s="140">
        <v>12415.58</v>
      </c>
      <c r="D45" s="247">
        <f t="shared" si="19"/>
        <v>0.10006093899859442</v>
      </c>
      <c r="E45" s="215">
        <f t="shared" si="20"/>
        <v>7.6718720291422363E-2</v>
      </c>
      <c r="F45" s="52">
        <f t="shared" si="28"/>
        <v>-0.10272667288670026</v>
      </c>
      <c r="H45" s="19">
        <v>2605.7780000000007</v>
      </c>
      <c r="I45" s="140">
        <v>2279.335</v>
      </c>
      <c r="J45" s="247">
        <f t="shared" si="21"/>
        <v>7.9217389546396233E-2</v>
      </c>
      <c r="K45" s="215">
        <f t="shared" si="22"/>
        <v>6.0950403637468939E-2</v>
      </c>
      <c r="L45" s="52">
        <f t="shared" si="29"/>
        <v>-0.12527659685514292</v>
      </c>
      <c r="N45" s="27">
        <f t="shared" si="23"/>
        <v>1.8831944184473384</v>
      </c>
      <c r="O45" s="152">
        <f t="shared" si="24"/>
        <v>1.8358667094086623</v>
      </c>
      <c r="P45" s="52">
        <f t="shared" si="27"/>
        <v>-2.5131610722220067E-2</v>
      </c>
    </row>
    <row r="46" spans="1:16" ht="20.100000000000001" customHeight="1" x14ac:dyDescent="0.25">
      <c r="A46" s="38" t="s">
        <v>180</v>
      </c>
      <c r="B46" s="19">
        <v>5899.0699999999988</v>
      </c>
      <c r="C46" s="140">
        <v>6595.85</v>
      </c>
      <c r="D46" s="247">
        <f t="shared" si="19"/>
        <v>4.2658528353917376E-2</v>
      </c>
      <c r="E46" s="215">
        <f t="shared" si="20"/>
        <v>4.0757272010987659E-2</v>
      </c>
      <c r="F46" s="52">
        <f t="shared" si="28"/>
        <v>0.11811692351506284</v>
      </c>
      <c r="H46" s="19">
        <v>1640.146</v>
      </c>
      <c r="I46" s="140">
        <v>1837.7579999999998</v>
      </c>
      <c r="J46" s="247">
        <f t="shared" si="21"/>
        <v>4.986153256147053E-2</v>
      </c>
      <c r="K46" s="215">
        <f t="shared" si="22"/>
        <v>4.9142443689930454E-2</v>
      </c>
      <c r="L46" s="52">
        <f t="shared" si="29"/>
        <v>0.1204843959013404</v>
      </c>
      <c r="N46" s="27">
        <f t="shared" si="23"/>
        <v>2.7803467326205662</v>
      </c>
      <c r="O46" s="152">
        <f t="shared" si="24"/>
        <v>2.7862337682027332</v>
      </c>
      <c r="P46" s="52">
        <f t="shared" si="27"/>
        <v>2.1173746112659285E-3</v>
      </c>
    </row>
    <row r="47" spans="1:16" ht="20.100000000000001" customHeight="1" x14ac:dyDescent="0.25">
      <c r="A47" s="38" t="s">
        <v>177</v>
      </c>
      <c r="B47" s="19">
        <v>3415.01</v>
      </c>
      <c r="C47" s="140">
        <v>3870.3800000000006</v>
      </c>
      <c r="D47" s="247">
        <f t="shared" si="19"/>
        <v>2.4695299583478655E-2</v>
      </c>
      <c r="E47" s="215">
        <f t="shared" si="20"/>
        <v>2.3915966925549616E-2</v>
      </c>
      <c r="F47" s="52">
        <f t="shared" si="28"/>
        <v>0.13334367981352918</v>
      </c>
      <c r="H47" s="19">
        <v>974.59400000000005</v>
      </c>
      <c r="I47" s="140">
        <v>1124.761</v>
      </c>
      <c r="J47" s="247">
        <f t="shared" si="21"/>
        <v>2.9628307763585566E-2</v>
      </c>
      <c r="K47" s="215">
        <f t="shared" si="22"/>
        <v>3.0076595562163175E-2</v>
      </c>
      <c r="L47" s="52">
        <f t="shared" si="29"/>
        <v>0.15408159705477348</v>
      </c>
      <c r="N47" s="27">
        <f t="shared" si="23"/>
        <v>2.8538540150687695</v>
      </c>
      <c r="O47" s="152">
        <f t="shared" si="24"/>
        <v>2.9060738222086711</v>
      </c>
      <c r="P47" s="52">
        <f t="shared" si="27"/>
        <v>1.8297995224763889E-2</v>
      </c>
    </row>
    <row r="48" spans="1:16" ht="20.100000000000001" customHeight="1" x14ac:dyDescent="0.25">
      <c r="A48" s="38" t="s">
        <v>178</v>
      </c>
      <c r="B48" s="19">
        <v>2749.0900000000006</v>
      </c>
      <c r="C48" s="140">
        <v>4319.4600000000009</v>
      </c>
      <c r="D48" s="247">
        <f t="shared" si="19"/>
        <v>1.9879766422922728E-2</v>
      </c>
      <c r="E48" s="215">
        <f t="shared" si="20"/>
        <v>2.6690935385216583E-2</v>
      </c>
      <c r="F48" s="52">
        <f t="shared" si="28"/>
        <v>0.57123266244466353</v>
      </c>
      <c r="H48" s="19">
        <v>791.38000000000011</v>
      </c>
      <c r="I48" s="140">
        <v>1055.2049999999999</v>
      </c>
      <c r="J48" s="247">
        <f t="shared" si="21"/>
        <v>2.405847993928379E-2</v>
      </c>
      <c r="K48" s="215">
        <f t="shared" si="22"/>
        <v>2.8216638041479381E-2</v>
      </c>
      <c r="L48" s="52">
        <f t="shared" si="29"/>
        <v>0.33337334782279027</v>
      </c>
      <c r="N48" s="27">
        <f t="shared" si="23"/>
        <v>2.8786980418975006</v>
      </c>
      <c r="O48" s="152">
        <f t="shared" si="24"/>
        <v>2.4429095303579604</v>
      </c>
      <c r="P48" s="52">
        <f t="shared" si="27"/>
        <v>-0.15138389132758401</v>
      </c>
    </row>
    <row r="49" spans="1:16" ht="20.100000000000001" customHeight="1" x14ac:dyDescent="0.25">
      <c r="A49" s="38" t="s">
        <v>190</v>
      </c>
      <c r="B49" s="19">
        <v>2097.98</v>
      </c>
      <c r="C49" s="140">
        <v>4060.7500000000005</v>
      </c>
      <c r="D49" s="247">
        <f t="shared" si="19"/>
        <v>1.5171330280188503E-2</v>
      </c>
      <c r="E49" s="215">
        <f t="shared" si="20"/>
        <v>2.5092306877600029E-2</v>
      </c>
      <c r="F49" s="52">
        <f t="shared" si="28"/>
        <v>0.93555229315818089</v>
      </c>
      <c r="H49" s="19">
        <v>538.33400000000006</v>
      </c>
      <c r="I49" s="140">
        <v>956.56699999999978</v>
      </c>
      <c r="J49" s="247">
        <f t="shared" si="21"/>
        <v>1.6365712729200132E-2</v>
      </c>
      <c r="K49" s="215">
        <f t="shared" si="22"/>
        <v>2.5579015263786472E-2</v>
      </c>
      <c r="L49" s="52">
        <f t="shared" si="29"/>
        <v>0.77690244346446569</v>
      </c>
      <c r="N49" s="27">
        <f t="shared" ref="N49" si="30">(H49/B49)*10</f>
        <v>2.5659634505572027</v>
      </c>
      <c r="O49" s="152">
        <f t="shared" ref="O49" si="31">(I49/C49)*10</f>
        <v>2.3556411992858455</v>
      </c>
      <c r="P49" s="52">
        <f t="shared" ref="P49" si="32">(O49-N49)/N49</f>
        <v>-8.1966191383468612E-2</v>
      </c>
    </row>
    <row r="50" spans="1:16" ht="20.100000000000001" customHeight="1" x14ac:dyDescent="0.25">
      <c r="A50" s="38" t="s">
        <v>191</v>
      </c>
      <c r="B50" s="19">
        <v>1854.1099999999994</v>
      </c>
      <c r="C50" s="140">
        <v>1765.0400000000002</v>
      </c>
      <c r="D50" s="247">
        <f t="shared" si="19"/>
        <v>1.3407809028589547E-2</v>
      </c>
      <c r="E50" s="215">
        <f t="shared" si="20"/>
        <v>1.0906587534627631E-2</v>
      </c>
      <c r="F50" s="52">
        <f t="shared" si="28"/>
        <v>-4.8039220973943982E-2</v>
      </c>
      <c r="H50" s="19">
        <v>497.60600000000005</v>
      </c>
      <c r="I50" s="140">
        <v>481.69299999999998</v>
      </c>
      <c r="J50" s="247">
        <f t="shared" si="21"/>
        <v>1.5127554359052857E-2</v>
      </c>
      <c r="K50" s="215">
        <f t="shared" si="22"/>
        <v>1.2880679136389923E-2</v>
      </c>
      <c r="L50" s="52">
        <f t="shared" si="29"/>
        <v>-3.197911600744377E-2</v>
      </c>
      <c r="N50" s="27">
        <f t="shared" si="23"/>
        <v>2.6837997745549087</v>
      </c>
      <c r="O50" s="152">
        <f t="shared" si="24"/>
        <v>2.7290769614286359</v>
      </c>
      <c r="P50" s="52">
        <f t="shared" si="27"/>
        <v>1.6870553199608979E-2</v>
      </c>
    </row>
    <row r="51" spans="1:16" ht="20.100000000000001" customHeight="1" x14ac:dyDescent="0.25">
      <c r="A51" s="38" t="s">
        <v>197</v>
      </c>
      <c r="B51" s="19">
        <v>284.27</v>
      </c>
      <c r="C51" s="140">
        <v>1539.1499999999999</v>
      </c>
      <c r="D51" s="247">
        <f t="shared" si="19"/>
        <v>2.0556697674664133E-3</v>
      </c>
      <c r="E51" s="215">
        <f t="shared" si="20"/>
        <v>9.5107613447412611E-3</v>
      </c>
      <c r="F51" s="52">
        <f t="shared" si="28"/>
        <v>4.4143947655398037</v>
      </c>
      <c r="H51" s="19">
        <v>69.369000000000014</v>
      </c>
      <c r="I51" s="140">
        <v>329.88300000000004</v>
      </c>
      <c r="J51" s="247">
        <f t="shared" si="21"/>
        <v>2.1088638769089152E-3</v>
      </c>
      <c r="K51" s="215">
        <f t="shared" si="22"/>
        <v>8.8212140835547074E-3</v>
      </c>
      <c r="L51" s="52">
        <f t="shared" si="29"/>
        <v>3.755481555161527</v>
      </c>
      <c r="N51" s="27">
        <f t="shared" ref="N51" si="33">(H51/B51)*10</f>
        <v>2.4402504661061672</v>
      </c>
      <c r="O51" s="152">
        <f t="shared" ref="O51" si="34">(I51/C51)*10</f>
        <v>2.1432803820290425</v>
      </c>
      <c r="P51" s="52">
        <f t="shared" ref="P51" si="35">(O51-N51)/N51</f>
        <v>-0.12169655869423553</v>
      </c>
    </row>
    <row r="52" spans="1:16" ht="20.100000000000001" customHeight="1" x14ac:dyDescent="0.25">
      <c r="A52" s="38" t="s">
        <v>193</v>
      </c>
      <c r="B52" s="19">
        <v>1074.23</v>
      </c>
      <c r="C52" s="140">
        <v>1028.1300000000001</v>
      </c>
      <c r="D52" s="247">
        <f t="shared" si="19"/>
        <v>7.7681856485223386E-3</v>
      </c>
      <c r="E52" s="215">
        <f t="shared" si="20"/>
        <v>6.3530513993885164E-3</v>
      </c>
      <c r="F52" s="52">
        <f t="shared" si="28"/>
        <v>-4.2914459659476933E-2</v>
      </c>
      <c r="H52" s="19">
        <v>209.14999999999995</v>
      </c>
      <c r="I52" s="140">
        <v>185.28800000000001</v>
      </c>
      <c r="J52" s="247">
        <f t="shared" si="21"/>
        <v>6.3582995265248085E-3</v>
      </c>
      <c r="K52" s="215">
        <f t="shared" si="22"/>
        <v>4.954681250969842E-3</v>
      </c>
      <c r="L52" s="52">
        <f t="shared" si="29"/>
        <v>-0.11409036576619624</v>
      </c>
      <c r="N52" s="27">
        <f t="shared" ref="N52:N53" si="36">(H52/B52)*10</f>
        <v>1.9469759734879863</v>
      </c>
      <c r="O52" s="152">
        <f t="shared" ref="O52:O53" si="37">(I52/C52)*10</f>
        <v>1.8021845486465717</v>
      </c>
      <c r="P52" s="52">
        <f t="shared" ref="P52:P53" si="38">(O52-N52)/N52</f>
        <v>-7.4367340333441473E-2</v>
      </c>
    </row>
    <row r="53" spans="1:16" ht="20.100000000000001" customHeight="1" x14ac:dyDescent="0.25">
      <c r="A53" s="38" t="s">
        <v>196</v>
      </c>
      <c r="B53" s="19">
        <v>832.34</v>
      </c>
      <c r="C53" s="140">
        <v>747.68999999999994</v>
      </c>
      <c r="D53" s="247">
        <f t="shared" si="19"/>
        <v>6.0189825667604554E-3</v>
      </c>
      <c r="E53" s="215">
        <f t="shared" si="20"/>
        <v>4.6201482310688326E-3</v>
      </c>
      <c r="F53" s="52">
        <f t="shared" si="28"/>
        <v>-0.10170122786361353</v>
      </c>
      <c r="H53" s="19">
        <v>175.53500000000003</v>
      </c>
      <c r="I53" s="140">
        <v>176.31500000000003</v>
      </c>
      <c r="J53" s="247">
        <f t="shared" si="21"/>
        <v>5.3363811015468936E-3</v>
      </c>
      <c r="K53" s="215">
        <f t="shared" si="22"/>
        <v>4.7147393504422723E-3</v>
      </c>
      <c r="L53" s="52">
        <f t="shared" si="29"/>
        <v>4.4435582647335348E-3</v>
      </c>
      <c r="N53" s="27">
        <f t="shared" si="36"/>
        <v>2.108933849148185</v>
      </c>
      <c r="O53" s="152">
        <f t="shared" si="37"/>
        <v>2.3581297061616451</v>
      </c>
      <c r="P53" s="52">
        <f t="shared" si="38"/>
        <v>0.1181620073641059</v>
      </c>
    </row>
    <row r="54" spans="1:16" ht="20.100000000000001" customHeight="1" x14ac:dyDescent="0.25">
      <c r="A54" s="38" t="s">
        <v>195</v>
      </c>
      <c r="B54" s="19">
        <v>919.93000000000029</v>
      </c>
      <c r="C54" s="140">
        <v>548.65000000000009</v>
      </c>
      <c r="D54" s="247">
        <f t="shared" si="19"/>
        <v>6.6523807970780531E-3</v>
      </c>
      <c r="E54" s="215">
        <f t="shared" si="20"/>
        <v>3.3902343577898804E-3</v>
      </c>
      <c r="F54" s="52">
        <f t="shared" si="28"/>
        <v>-0.40359592577696141</v>
      </c>
      <c r="H54" s="19">
        <v>236.85</v>
      </c>
      <c r="I54" s="140">
        <v>124.79599999999998</v>
      </c>
      <c r="J54" s="247">
        <f t="shared" si="21"/>
        <v>7.2003980055338332E-3</v>
      </c>
      <c r="K54" s="215">
        <f t="shared" si="22"/>
        <v>3.337099010168129E-3</v>
      </c>
      <c r="L54" s="52">
        <f t="shared" si="29"/>
        <v>-0.47310111885159389</v>
      </c>
      <c r="N54" s="27">
        <f t="shared" ref="N54" si="39">(H54/B54)*10</f>
        <v>2.5746524192058082</v>
      </c>
      <c r="O54" s="152">
        <f t="shared" ref="O54" si="40">(I54/C54)*10</f>
        <v>2.2746012940854818</v>
      </c>
      <c r="P54" s="52">
        <f t="shared" ref="P54" si="41">(O54-N54)/N54</f>
        <v>-0.11654043974327294</v>
      </c>
    </row>
    <row r="55" spans="1:16" ht="20.100000000000001" customHeight="1" x14ac:dyDescent="0.25">
      <c r="A55" s="38" t="s">
        <v>192</v>
      </c>
      <c r="B55" s="19">
        <v>280.38000000000005</v>
      </c>
      <c r="C55" s="140">
        <v>115.35</v>
      </c>
      <c r="D55" s="247">
        <f t="shared" si="19"/>
        <v>2.0275396257158091E-3</v>
      </c>
      <c r="E55" s="215">
        <f t="shared" si="20"/>
        <v>7.1277414229666024E-4</v>
      </c>
      <c r="F55" s="52">
        <f t="shared" si="28"/>
        <v>-0.58859405093087958</v>
      </c>
      <c r="H55" s="19">
        <v>95.972000000000023</v>
      </c>
      <c r="I55" s="140">
        <v>42.045000000000002</v>
      </c>
      <c r="J55" s="247">
        <f t="shared" si="21"/>
        <v>2.9176128240958128E-3</v>
      </c>
      <c r="K55" s="215">
        <f t="shared" si="22"/>
        <v>1.1243014830805396E-3</v>
      </c>
      <c r="L55" s="52">
        <f t="shared" si="29"/>
        <v>-0.56190347184595513</v>
      </c>
      <c r="N55" s="27">
        <f t="shared" ref="N55" si="42">(H55/B55)*10</f>
        <v>3.4229260289606964</v>
      </c>
      <c r="O55" s="152">
        <f t="shared" ref="O55" si="43">(I55/C55)*10</f>
        <v>3.6449934980494154</v>
      </c>
      <c r="P55" s="52">
        <f t="shared" ref="P55" si="44">(O55-N55)/N55</f>
        <v>6.4876502503954311E-2</v>
      </c>
    </row>
    <row r="56" spans="1:16" ht="20.100000000000001" customHeight="1" x14ac:dyDescent="0.25">
      <c r="A56" s="38" t="s">
        <v>183</v>
      </c>
      <c r="B56" s="19">
        <v>88.36</v>
      </c>
      <c r="C56" s="140">
        <v>91.490000000000009</v>
      </c>
      <c r="D56" s="247">
        <f t="shared" si="19"/>
        <v>6.3896640747645647E-4</v>
      </c>
      <c r="E56" s="215">
        <f t="shared" si="20"/>
        <v>5.653377223989723E-4</v>
      </c>
      <c r="F56" s="52">
        <f t="shared" ref="F56:F59" si="45">(C56-B56)/B56</f>
        <v>3.5423268447261312E-2</v>
      </c>
      <c r="H56" s="19">
        <v>28.738999999999994</v>
      </c>
      <c r="I56" s="140">
        <v>29.334999999999997</v>
      </c>
      <c r="J56" s="247">
        <f t="shared" si="21"/>
        <v>8.736847721386396E-4</v>
      </c>
      <c r="K56" s="215">
        <f t="shared" si="22"/>
        <v>7.8443058642329937E-4</v>
      </c>
      <c r="L56" s="52">
        <f t="shared" ref="L56:L59" si="46">(I56-H56)/H56</f>
        <v>2.0738369463099055E-2</v>
      </c>
      <c r="N56" s="27">
        <f t="shared" si="23"/>
        <v>3.2524898143956533</v>
      </c>
      <c r="O56" s="152">
        <f t="shared" si="24"/>
        <v>3.2063613509673186</v>
      </c>
      <c r="P56" s="52">
        <f t="shared" ref="P56" si="47">(O56-N56)/N56</f>
        <v>-1.4182508189316472E-2</v>
      </c>
    </row>
    <row r="57" spans="1:16" ht="20.100000000000001" customHeight="1" x14ac:dyDescent="0.25">
      <c r="A57" s="38" t="s">
        <v>194</v>
      </c>
      <c r="B57" s="19">
        <v>126.96000000000002</v>
      </c>
      <c r="C57" s="140">
        <v>92.23</v>
      </c>
      <c r="D57" s="247">
        <f t="shared" si="19"/>
        <v>9.1809840531021877E-4</v>
      </c>
      <c r="E57" s="215">
        <f t="shared" si="20"/>
        <v>5.6991035235388801E-4</v>
      </c>
      <c r="F57" s="52">
        <f t="shared" si="45"/>
        <v>-0.27355072463768126</v>
      </c>
      <c r="H57" s="19">
        <v>35.158000000000001</v>
      </c>
      <c r="I57" s="140">
        <v>26.143999999999998</v>
      </c>
      <c r="J57" s="247">
        <f t="shared" si="21"/>
        <v>1.0688266543321028E-3</v>
      </c>
      <c r="K57" s="215">
        <f t="shared" si="22"/>
        <v>6.9910186642068318E-4</v>
      </c>
      <c r="L57" s="52">
        <f t="shared" si="46"/>
        <v>-0.25638545992377276</v>
      </c>
      <c r="N57" s="27">
        <f t="shared" ref="N57:N59" si="48">(H57/B57)*10</f>
        <v>2.7692186515437927</v>
      </c>
      <c r="O57" s="152">
        <f t="shared" ref="O57:O59" si="49">(I57/C57)*10</f>
        <v>2.8346524991868156</v>
      </c>
      <c r="P57" s="52">
        <f t="shared" ref="P57:P59" si="50">(O57-N57)/N57</f>
        <v>2.362899282313612E-2</v>
      </c>
    </row>
    <row r="58" spans="1:16" ht="20.100000000000001" customHeight="1" x14ac:dyDescent="0.25">
      <c r="A58" s="38" t="s">
        <v>200</v>
      </c>
      <c r="B58" s="19">
        <v>88.91</v>
      </c>
      <c r="C58" s="140">
        <v>88.929999999999978</v>
      </c>
      <c r="D58" s="247">
        <f t="shared" si="19"/>
        <v>6.4294367687564222E-4</v>
      </c>
      <c r="E58" s="215">
        <f t="shared" si="20"/>
        <v>5.495188944468312E-4</v>
      </c>
      <c r="F58" s="52">
        <f t="shared" si="45"/>
        <v>2.2494657518818819E-4</v>
      </c>
      <c r="H58" s="19">
        <v>23.12</v>
      </c>
      <c r="I58" s="140">
        <v>21.363</v>
      </c>
      <c r="J58" s="247">
        <f t="shared" si="21"/>
        <v>7.0286342363496833E-4</v>
      </c>
      <c r="K58" s="215">
        <f t="shared" si="22"/>
        <v>5.7125585879532804E-4</v>
      </c>
      <c r="L58" s="52">
        <f t="shared" si="46"/>
        <v>-7.5994809688581369E-2</v>
      </c>
      <c r="N58" s="27">
        <f t="shared" ref="N58" si="51">(H58/B58)*10</f>
        <v>2.6003824091778203</v>
      </c>
      <c r="O58" s="152">
        <f t="shared" ref="O58" si="52">(I58/C58)*10</f>
        <v>2.4022264702575065</v>
      </c>
      <c r="P58" s="52">
        <f t="shared" ref="P58" si="53">(O58-N58)/N58</f>
        <v>-7.6202614746561856E-2</v>
      </c>
    </row>
    <row r="59" spans="1:16" ht="20.100000000000001" customHeight="1" x14ac:dyDescent="0.25">
      <c r="A59" s="38" t="s">
        <v>199</v>
      </c>
      <c r="B59" s="19">
        <v>11.7</v>
      </c>
      <c r="C59" s="140">
        <v>23.669999999999998</v>
      </c>
      <c r="D59" s="247">
        <f t="shared" si="19"/>
        <v>8.4607367219041875E-5</v>
      </c>
      <c r="E59" s="215">
        <f t="shared" si="20"/>
        <v>1.4626236626061505E-4</v>
      </c>
      <c r="F59" s="52">
        <f t="shared" si="45"/>
        <v>1.023076923076923</v>
      </c>
      <c r="H59" s="19">
        <v>6.3949999999999996</v>
      </c>
      <c r="I59" s="140">
        <v>15.760999999999999</v>
      </c>
      <c r="J59" s="247">
        <f t="shared" si="21"/>
        <v>1.9441226618276911E-4</v>
      </c>
      <c r="K59" s="215">
        <f t="shared" si="22"/>
        <v>4.2145595611445789E-4</v>
      </c>
      <c r="L59" s="52">
        <f t="shared" si="46"/>
        <v>1.4645817044566067</v>
      </c>
      <c r="N59" s="27">
        <f t="shared" si="48"/>
        <v>5.465811965811965</v>
      </c>
      <c r="O59" s="152">
        <f t="shared" si="49"/>
        <v>6.658639628221378</v>
      </c>
      <c r="P59" s="52">
        <f t="shared" si="50"/>
        <v>0.21823430258311388</v>
      </c>
    </row>
    <row r="60" spans="1:16" ht="20.100000000000001" customHeight="1" x14ac:dyDescent="0.25">
      <c r="A60" s="38" t="s">
        <v>220</v>
      </c>
      <c r="B60" s="19">
        <v>11.609999999999998</v>
      </c>
      <c r="C60" s="140">
        <v>29.820000000000004</v>
      </c>
      <c r="D60" s="247">
        <f t="shared" si="19"/>
        <v>8.3956541317356927E-5</v>
      </c>
      <c r="E60" s="215">
        <f t="shared" si="20"/>
        <v>1.8426462872376604E-4</v>
      </c>
      <c r="F60" s="52">
        <f t="shared" ref="F60:F61" si="54">(C60-B60)/B60</f>
        <v>1.5684754521963835</v>
      </c>
      <c r="H60" s="19">
        <v>3.7140000000000004</v>
      </c>
      <c r="I60" s="140">
        <v>9.9239999999999995</v>
      </c>
      <c r="J60" s="247">
        <f t="shared" si="21"/>
        <v>1.1290807765485607E-4</v>
      </c>
      <c r="K60" s="215">
        <f t="shared" si="22"/>
        <v>2.6537205180381194E-4</v>
      </c>
      <c r="L60" s="52">
        <f t="shared" ref="L60:L61" si="55">(I60-H60)/H60</f>
        <v>1.672051696284329</v>
      </c>
      <c r="N60" s="27">
        <f t="shared" ref="N60:N61" si="56">(H60/B60)*10</f>
        <v>3.1989664082687348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167.5700000000943</v>
      </c>
      <c r="C61" s="140">
        <f>C62-SUM(C39:C60)</f>
        <v>81.239999999990687</v>
      </c>
      <c r="D61" s="247">
        <f t="shared" si="19"/>
        <v>1.2117655149489596E-3</v>
      </c>
      <c r="E61" s="215">
        <f t="shared" si="20"/>
        <v>5.0200061829366307E-4</v>
      </c>
      <c r="F61" s="52">
        <f t="shared" si="54"/>
        <v>-0.51518768275977223</v>
      </c>
      <c r="H61" s="19">
        <f>H62-SUM(H39:H60)</f>
        <v>51.961999999992258</v>
      </c>
      <c r="I61" s="140">
        <f>I62-SUM(I39:I60)</f>
        <v>27.684999999997672</v>
      </c>
      <c r="J61" s="247">
        <f t="shared" si="21"/>
        <v>1.5796794644859333E-3</v>
      </c>
      <c r="K61" s="215">
        <f t="shared" si="22"/>
        <v>7.4030887285247038E-4</v>
      </c>
      <c r="L61" s="52">
        <f t="shared" si="55"/>
        <v>-0.46720680497283024</v>
      </c>
      <c r="N61" s="27">
        <f t="shared" si="56"/>
        <v>3.1009130512599521</v>
      </c>
      <c r="O61" s="152">
        <f t="shared" ref="O61" si="58">(I61/C61)*10</f>
        <v>3.4078040374200942</v>
      </c>
      <c r="P61" s="52">
        <f t="shared" si="57"/>
        <v>9.8967943017766083E-2</v>
      </c>
    </row>
    <row r="62" spans="1:16" ht="26.25" customHeight="1" thickBot="1" x14ac:dyDescent="0.3">
      <c r="A62" s="12" t="s">
        <v>18</v>
      </c>
      <c r="B62" s="17">
        <v>138285.83000000002</v>
      </c>
      <c r="C62" s="145">
        <v>161832.47</v>
      </c>
      <c r="D62" s="253">
        <f>SUM(D39:D61)</f>
        <v>1.0000000000000004</v>
      </c>
      <c r="E62" s="254">
        <f>SUM(E39:E61)</f>
        <v>0.99999999999999978</v>
      </c>
      <c r="F62" s="57">
        <f t="shared" si="25"/>
        <v>0.17027514677389566</v>
      </c>
      <c r="G62" s="1"/>
      <c r="H62" s="17">
        <v>32894.014999999999</v>
      </c>
      <c r="I62" s="145">
        <v>37396.553</v>
      </c>
      <c r="J62" s="253">
        <f>SUM(J39:J61)</f>
        <v>0.99999999999999989</v>
      </c>
      <c r="K62" s="254">
        <f>SUM(K39:K61)</f>
        <v>0.99999999999999967</v>
      </c>
      <c r="L62" s="57">
        <f t="shared" si="26"/>
        <v>0.13688015889820687</v>
      </c>
      <c r="M62" s="1"/>
      <c r="N62" s="29">
        <f t="shared" si="23"/>
        <v>2.3786974413792068</v>
      </c>
      <c r="O62" s="146">
        <f t="shared" si="24"/>
        <v>2.3108188980863975</v>
      </c>
      <c r="P62" s="57">
        <f t="shared" si="8"/>
        <v>-2.853601391753809E-2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5"/>
      <c r="D65" s="349" t="s">
        <v>104</v>
      </c>
      <c r="E65" s="345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5"/>
      <c r="P65" s="130" t="s">
        <v>0</v>
      </c>
    </row>
    <row r="66" spans="1:16" x14ac:dyDescent="0.25">
      <c r="A66" s="362"/>
      <c r="B66" s="352" t="str">
        <f>B5</f>
        <v>jan-jul</v>
      </c>
      <c r="C66" s="354"/>
      <c r="D66" s="352" t="str">
        <f>B5</f>
        <v>jan-jul</v>
      </c>
      <c r="E66" s="354"/>
      <c r="F66" s="131" t="str">
        <f>F37</f>
        <v>2022/2021</v>
      </c>
      <c r="H66" s="355" t="str">
        <f>B5</f>
        <v>jan-jul</v>
      </c>
      <c r="I66" s="354"/>
      <c r="J66" s="352" t="str">
        <f>B5</f>
        <v>jan-jul</v>
      </c>
      <c r="K66" s="353"/>
      <c r="L66" s="131" t="str">
        <f>L37</f>
        <v>2022/2021</v>
      </c>
      <c r="N66" s="355" t="str">
        <f>B5</f>
        <v>jan-jul</v>
      </c>
      <c r="O66" s="353"/>
      <c r="P66" s="131" t="str">
        <f>P37</f>
        <v>2022/2021</v>
      </c>
    </row>
    <row r="67" spans="1:16" ht="19.5" customHeight="1" thickBot="1" x14ac:dyDescent="0.3">
      <c r="A67" s="363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165</v>
      </c>
      <c r="B68" s="39">
        <v>57269.34</v>
      </c>
      <c r="C68" s="147">
        <v>48821.869999999995</v>
      </c>
      <c r="D68" s="247">
        <f>B68/$B$96</f>
        <v>0.20172077162835617</v>
      </c>
      <c r="E68" s="246">
        <f>C68/$C$96</f>
        <v>0.19230139319819556</v>
      </c>
      <c r="F68" s="61">
        <f t="shared" ref="F68:F76" si="59">(C68-B68)/B68</f>
        <v>-0.14750423175821481</v>
      </c>
      <c r="H68" s="19">
        <v>14052.191000000003</v>
      </c>
      <c r="I68" s="147">
        <v>12612.918</v>
      </c>
      <c r="J68" s="261">
        <f>H68/$H$96</f>
        <v>0.19894700249611943</v>
      </c>
      <c r="K68" s="246">
        <f>I68/$I$96</f>
        <v>0.18885625554290644</v>
      </c>
      <c r="L68" s="61">
        <f t="shared" ref="L68:L76" si="60">(I68-H68)/H68</f>
        <v>-0.10242338721413641</v>
      </c>
      <c r="N68" s="41">
        <f t="shared" ref="N68:N96" si="61">(H68/B68)*10</f>
        <v>2.4537022776934401</v>
      </c>
      <c r="O68" s="149">
        <f t="shared" ref="O68:O96" si="62">(I68/C68)*10</f>
        <v>2.5834565533847846</v>
      </c>
      <c r="P68" s="61">
        <f t="shared" si="8"/>
        <v>5.2881018561599005E-2</v>
      </c>
    </row>
    <row r="69" spans="1:16" ht="20.100000000000001" customHeight="1" x14ac:dyDescent="0.25">
      <c r="A69" s="38" t="s">
        <v>168</v>
      </c>
      <c r="B69" s="19">
        <v>63651.21</v>
      </c>
      <c r="C69" s="140">
        <v>49996.05000000001</v>
      </c>
      <c r="D69" s="247">
        <f t="shared" ref="D69:D95" si="63">B69/$B$96</f>
        <v>0.2241997410181179</v>
      </c>
      <c r="E69" s="215">
        <f t="shared" ref="E69:E95" si="64">C69/$C$96</f>
        <v>0.19692629695271088</v>
      </c>
      <c r="F69" s="52">
        <f t="shared" si="59"/>
        <v>-0.21453103562367454</v>
      </c>
      <c r="H69" s="19">
        <v>15275.35</v>
      </c>
      <c r="I69" s="140">
        <v>12351.572</v>
      </c>
      <c r="J69" s="262">
        <f t="shared" ref="J69:J95" si="65">H69/$H$96</f>
        <v>0.21626414660739365</v>
      </c>
      <c r="K69" s="215">
        <f t="shared" ref="K69:K96" si="66">I69/$I$96</f>
        <v>0.18494305901208652</v>
      </c>
      <c r="L69" s="52">
        <f t="shared" si="60"/>
        <v>-0.19140497599073017</v>
      </c>
      <c r="N69" s="40">
        <f t="shared" si="61"/>
        <v>2.3998522573255086</v>
      </c>
      <c r="O69" s="143">
        <f t="shared" si="62"/>
        <v>2.4705095702560498</v>
      </c>
      <c r="P69" s="52">
        <f t="shared" si="8"/>
        <v>2.9442359509782724E-2</v>
      </c>
    </row>
    <row r="70" spans="1:16" ht="20.100000000000001" customHeight="1" x14ac:dyDescent="0.25">
      <c r="A70" s="38" t="s">
        <v>167</v>
      </c>
      <c r="B70" s="19">
        <v>56870.509999999987</v>
      </c>
      <c r="C70" s="140">
        <v>46224.369999999995</v>
      </c>
      <c r="D70" s="247">
        <f t="shared" si="63"/>
        <v>0.20031596592693654</v>
      </c>
      <c r="E70" s="215">
        <f t="shared" si="64"/>
        <v>0.18207026381228072</v>
      </c>
      <c r="F70" s="52">
        <f t="shared" si="59"/>
        <v>-0.18719965760813459</v>
      </c>
      <c r="H70" s="19">
        <v>13327.439</v>
      </c>
      <c r="I70" s="140">
        <v>11271.794000000002</v>
      </c>
      <c r="J70" s="262">
        <f t="shared" si="65"/>
        <v>0.18868616573741981</v>
      </c>
      <c r="K70" s="215">
        <f t="shared" si="66"/>
        <v>0.16877528325253521</v>
      </c>
      <c r="L70" s="52">
        <f t="shared" si="60"/>
        <v>-0.1542415613382285</v>
      </c>
      <c r="N70" s="40">
        <f t="shared" si="61"/>
        <v>2.3434709834675305</v>
      </c>
      <c r="O70" s="143">
        <f t="shared" si="62"/>
        <v>2.4384959708482783</v>
      </c>
      <c r="P70" s="52">
        <f t="shared" si="8"/>
        <v>4.054882183356226E-2</v>
      </c>
    </row>
    <row r="71" spans="1:16" ht="20.100000000000001" customHeight="1" x14ac:dyDescent="0.25">
      <c r="A71" s="38" t="s">
        <v>169</v>
      </c>
      <c r="B71" s="19">
        <v>19919.949999999997</v>
      </c>
      <c r="C71" s="140">
        <v>22314.02</v>
      </c>
      <c r="D71" s="247">
        <f t="shared" si="63"/>
        <v>7.0164379138964644E-2</v>
      </c>
      <c r="E71" s="215">
        <f t="shared" si="64"/>
        <v>8.7891289986483517E-2</v>
      </c>
      <c r="F71" s="52">
        <f t="shared" si="59"/>
        <v>0.12018453861580997</v>
      </c>
      <c r="H71" s="19">
        <v>5911.4970000000012</v>
      </c>
      <c r="I71" s="140">
        <v>6906.1369999999997</v>
      </c>
      <c r="J71" s="262">
        <f t="shared" si="65"/>
        <v>8.3693326429650911E-2</v>
      </c>
      <c r="K71" s="215">
        <f t="shared" si="66"/>
        <v>0.10340725073185454</v>
      </c>
      <c r="L71" s="52">
        <f t="shared" si="60"/>
        <v>0.16825518138637274</v>
      </c>
      <c r="N71" s="40">
        <f t="shared" si="61"/>
        <v>2.9676264247651236</v>
      </c>
      <c r="O71" s="143">
        <f t="shared" si="62"/>
        <v>3.0949766111171364</v>
      </c>
      <c r="P71" s="52">
        <f t="shared" si="8"/>
        <v>4.291314610533975E-2</v>
      </c>
    </row>
    <row r="72" spans="1:16" ht="20.100000000000001" customHeight="1" x14ac:dyDescent="0.25">
      <c r="A72" s="38" t="s">
        <v>174</v>
      </c>
      <c r="B72" s="19">
        <v>14053.269999999997</v>
      </c>
      <c r="C72" s="140">
        <v>12151.189999999999</v>
      </c>
      <c r="D72" s="247">
        <f t="shared" si="63"/>
        <v>4.9500072260333865E-2</v>
      </c>
      <c r="E72" s="215">
        <f t="shared" si="64"/>
        <v>4.7861558068463615E-2</v>
      </c>
      <c r="F72" s="52">
        <f t="shared" si="59"/>
        <v>-0.13534785854110812</v>
      </c>
      <c r="H72" s="19">
        <v>4504.6419999999998</v>
      </c>
      <c r="I72" s="140">
        <v>4309.9059999999999</v>
      </c>
      <c r="J72" s="262">
        <f t="shared" si="65"/>
        <v>6.3775465563919831E-2</v>
      </c>
      <c r="K72" s="215">
        <f t="shared" si="66"/>
        <v>6.4533259385489206E-2</v>
      </c>
      <c r="L72" s="52">
        <f t="shared" si="60"/>
        <v>-4.3230072445268657E-2</v>
      </c>
      <c r="N72" s="40">
        <f t="shared" si="61"/>
        <v>3.2054048630674576</v>
      </c>
      <c r="O72" s="143">
        <f t="shared" si="62"/>
        <v>3.5469003447398983</v>
      </c>
      <c r="P72" s="52">
        <f t="shared" ref="P72:P76" si="67">(O72-N72)/N72</f>
        <v>0.10653739426402498</v>
      </c>
    </row>
    <row r="73" spans="1:16" ht="20.100000000000001" customHeight="1" x14ac:dyDescent="0.25">
      <c r="A73" s="38" t="s">
        <v>179</v>
      </c>
      <c r="B73" s="19">
        <v>18628.73</v>
      </c>
      <c r="C73" s="140">
        <v>13686.76</v>
      </c>
      <c r="D73" s="247">
        <f t="shared" si="63"/>
        <v>6.561629294237209E-2</v>
      </c>
      <c r="E73" s="215">
        <f t="shared" si="64"/>
        <v>5.3909918165144746E-2</v>
      </c>
      <c r="F73" s="52">
        <f t="shared" si="59"/>
        <v>-0.26528754241432451</v>
      </c>
      <c r="H73" s="19">
        <v>3845.7380000000003</v>
      </c>
      <c r="I73" s="140">
        <v>3053.0209999999997</v>
      </c>
      <c r="J73" s="262">
        <f t="shared" si="65"/>
        <v>5.4446886431121048E-2</v>
      </c>
      <c r="K73" s="215">
        <f t="shared" si="66"/>
        <v>4.5713617907756139E-2</v>
      </c>
      <c r="L73" s="52">
        <f t="shared" si="60"/>
        <v>-0.20612870663576158</v>
      </c>
      <c r="N73" s="40">
        <f t="shared" ref="N73" si="68">(H73/B73)*10</f>
        <v>2.0644123351403989</v>
      </c>
      <c r="O73" s="143">
        <f t="shared" ref="O73" si="69">(I73/C73)*10</f>
        <v>2.2306382226326753</v>
      </c>
      <c r="P73" s="52">
        <f t="shared" ref="P73" si="70">(O73-N73)/N73</f>
        <v>8.0519712396008095E-2</v>
      </c>
    </row>
    <row r="74" spans="1:16" ht="20.100000000000001" customHeight="1" x14ac:dyDescent="0.25">
      <c r="A74" s="38" t="s">
        <v>173</v>
      </c>
      <c r="B74" s="19">
        <v>8070.37</v>
      </c>
      <c r="C74" s="140">
        <v>8534.6</v>
      </c>
      <c r="D74" s="247">
        <f t="shared" si="63"/>
        <v>2.8426401696376051E-2</v>
      </c>
      <c r="E74" s="215">
        <f t="shared" si="64"/>
        <v>3.3616399174986947E-2</v>
      </c>
      <c r="F74" s="52">
        <f t="shared" si="59"/>
        <v>5.7522765375069604E-2</v>
      </c>
      <c r="H74" s="19">
        <v>1818.41</v>
      </c>
      <c r="I74" s="140">
        <v>2296.2520000000004</v>
      </c>
      <c r="J74" s="262">
        <f t="shared" si="65"/>
        <v>2.5744541816217024E-2</v>
      </c>
      <c r="K74" s="215">
        <f t="shared" si="66"/>
        <v>3.4382333612484446E-2</v>
      </c>
      <c r="L74" s="52">
        <f t="shared" si="60"/>
        <v>0.26278012109480275</v>
      </c>
      <c r="N74" s="40">
        <f t="shared" si="61"/>
        <v>2.2531928523723201</v>
      </c>
      <c r="O74" s="143">
        <f t="shared" si="62"/>
        <v>2.6905209382982216</v>
      </c>
      <c r="P74" s="52">
        <f t="shared" si="67"/>
        <v>0.19409261194196123</v>
      </c>
    </row>
    <row r="75" spans="1:16" ht="20.100000000000001" customHeight="1" x14ac:dyDescent="0.25">
      <c r="A75" s="38" t="s">
        <v>202</v>
      </c>
      <c r="B75" s="19">
        <v>1356.21</v>
      </c>
      <c r="C75" s="140">
        <v>8011.7599999999984</v>
      </c>
      <c r="D75" s="247">
        <f t="shared" si="63"/>
        <v>4.777001580428427E-3</v>
      </c>
      <c r="E75" s="215">
        <f t="shared" si="64"/>
        <v>3.1557017581865979E-2</v>
      </c>
      <c r="F75" s="52">
        <f t="shared" si="59"/>
        <v>4.9074627085775786</v>
      </c>
      <c r="H75" s="19">
        <v>282.82599999999996</v>
      </c>
      <c r="I75" s="140">
        <v>1702.4710000000002</v>
      </c>
      <c r="J75" s="262">
        <f t="shared" si="65"/>
        <v>4.0041716574993509E-3</v>
      </c>
      <c r="K75" s="215">
        <f t="shared" si="66"/>
        <v>2.5491507851742756E-2</v>
      </c>
      <c r="L75" s="52">
        <f t="shared" si="60"/>
        <v>5.0194996216755188</v>
      </c>
      <c r="N75" s="40">
        <f t="shared" si="61"/>
        <v>2.085414500704168</v>
      </c>
      <c r="O75" s="143">
        <f t="shared" si="62"/>
        <v>2.1249650513744802</v>
      </c>
      <c r="P75" s="52">
        <f t="shared" si="67"/>
        <v>1.8965318720550489E-2</v>
      </c>
    </row>
    <row r="76" spans="1:16" ht="20.100000000000001" customHeight="1" x14ac:dyDescent="0.25">
      <c r="A76" s="38" t="s">
        <v>185</v>
      </c>
      <c r="B76" s="19">
        <v>9499.1999999999971</v>
      </c>
      <c r="C76" s="140">
        <v>5757.13</v>
      </c>
      <c r="D76" s="247">
        <f t="shared" si="63"/>
        <v>3.3459193939585831E-2</v>
      </c>
      <c r="E76" s="215">
        <f t="shared" si="64"/>
        <v>2.2676397274891923E-2</v>
      </c>
      <c r="F76" s="52">
        <f t="shared" si="59"/>
        <v>-0.39393527876031648</v>
      </c>
      <c r="H76" s="19">
        <v>2539.3230000000003</v>
      </c>
      <c r="I76" s="140">
        <v>1582.1040000000003</v>
      </c>
      <c r="J76" s="262">
        <f t="shared" si="65"/>
        <v>3.5951027083210969E-2</v>
      </c>
      <c r="K76" s="215">
        <f t="shared" si="66"/>
        <v>2.3689223803679254E-2</v>
      </c>
      <c r="L76" s="52">
        <f t="shared" si="60"/>
        <v>-0.37695834677195456</v>
      </c>
      <c r="N76" s="40">
        <f t="shared" si="61"/>
        <v>2.6731966902476012</v>
      </c>
      <c r="O76" s="143">
        <f t="shared" si="62"/>
        <v>2.7480776011658592</v>
      </c>
      <c r="P76" s="52">
        <f t="shared" si="67"/>
        <v>2.8011747579757121E-2</v>
      </c>
    </row>
    <row r="77" spans="1:16" ht="20.100000000000001" customHeight="1" x14ac:dyDescent="0.25">
      <c r="A77" s="38" t="s">
        <v>189</v>
      </c>
      <c r="B77" s="19">
        <v>3597.1500000000005</v>
      </c>
      <c r="C77" s="140">
        <v>5651.67</v>
      </c>
      <c r="D77" s="247">
        <f t="shared" si="63"/>
        <v>1.2670302707573399E-2</v>
      </c>
      <c r="E77" s="215">
        <f t="shared" si="64"/>
        <v>2.2261007513568118E-2</v>
      </c>
      <c r="F77" s="52">
        <f t="shared" ref="F77:F80" si="71">(C77-B77)/B77</f>
        <v>0.5711521621283514</v>
      </c>
      <c r="H77" s="19">
        <v>918.84399999999982</v>
      </c>
      <c r="I77" s="140">
        <v>1301.0709999999999</v>
      </c>
      <c r="J77" s="262">
        <f t="shared" si="65"/>
        <v>1.3008737182802618E-2</v>
      </c>
      <c r="K77" s="215">
        <f t="shared" si="66"/>
        <v>1.9481249085696494E-2</v>
      </c>
      <c r="L77" s="52">
        <f t="shared" ref="L77:L80" si="72">(I77-H77)/H77</f>
        <v>0.41598682692600719</v>
      </c>
      <c r="N77" s="40">
        <f t="shared" si="61"/>
        <v>2.5543666513767835</v>
      </c>
      <c r="O77" s="143">
        <f t="shared" si="62"/>
        <v>2.3021000872308535</v>
      </c>
      <c r="P77" s="52">
        <f t="shared" ref="P77:P80" si="73">(O77-N77)/N77</f>
        <v>-9.8758948332636737E-2</v>
      </c>
    </row>
    <row r="78" spans="1:16" ht="20.100000000000001" customHeight="1" x14ac:dyDescent="0.25">
      <c r="A78" s="38" t="s">
        <v>201</v>
      </c>
      <c r="B78" s="19">
        <v>2990.13</v>
      </c>
      <c r="C78" s="140">
        <v>2299.12</v>
      </c>
      <c r="D78" s="247">
        <f t="shared" si="63"/>
        <v>1.053218582349817E-2</v>
      </c>
      <c r="E78" s="215">
        <f t="shared" si="64"/>
        <v>9.0558591698727507E-3</v>
      </c>
      <c r="F78" s="52">
        <f t="shared" si="71"/>
        <v>-0.23109697571677493</v>
      </c>
      <c r="H78" s="19">
        <v>1222.6020000000001</v>
      </c>
      <c r="I78" s="140">
        <v>1005.9720000000002</v>
      </c>
      <c r="J78" s="262">
        <f t="shared" si="65"/>
        <v>1.730925826056311E-2</v>
      </c>
      <c r="K78" s="215">
        <f t="shared" si="66"/>
        <v>1.5062660765812379E-2</v>
      </c>
      <c r="L78" s="52">
        <f t="shared" si="72"/>
        <v>-0.17718767023119533</v>
      </c>
      <c r="N78" s="40">
        <f t="shared" si="61"/>
        <v>4.0887921260948525</v>
      </c>
      <c r="O78" s="143">
        <f t="shared" si="62"/>
        <v>4.3754653954556542</v>
      </c>
      <c r="P78" s="52">
        <f t="shared" si="73"/>
        <v>7.0111969628203916E-2</v>
      </c>
    </row>
    <row r="79" spans="1:16" ht="20.100000000000001" customHeight="1" x14ac:dyDescent="0.25">
      <c r="A79" s="38" t="s">
        <v>188</v>
      </c>
      <c r="B79" s="19">
        <v>3276.7900000000009</v>
      </c>
      <c r="C79" s="140">
        <v>4669.9000000000005</v>
      </c>
      <c r="D79" s="247">
        <f t="shared" si="63"/>
        <v>1.1541893223565724E-2</v>
      </c>
      <c r="E79" s="215">
        <f t="shared" si="64"/>
        <v>1.8393975406846431E-2</v>
      </c>
      <c r="F79" s="52">
        <f t="shared" si="71"/>
        <v>0.42514473005593867</v>
      </c>
      <c r="H79" s="19">
        <v>672.59299999999985</v>
      </c>
      <c r="I79" s="140">
        <v>957.19500000000005</v>
      </c>
      <c r="J79" s="262">
        <f t="shared" si="65"/>
        <v>9.5223841783727819E-3</v>
      </c>
      <c r="K79" s="215">
        <f t="shared" si="66"/>
        <v>1.4332311010377801E-2</v>
      </c>
      <c r="L79" s="52">
        <f t="shared" si="72"/>
        <v>0.42314148377993865</v>
      </c>
      <c r="N79" s="40">
        <f t="shared" si="61"/>
        <v>2.0525972064123721</v>
      </c>
      <c r="O79" s="143">
        <f t="shared" si="62"/>
        <v>2.0497119852673502</v>
      </c>
      <c r="P79" s="52">
        <f t="shared" si="73"/>
        <v>-1.4056440961764752E-3</v>
      </c>
    </row>
    <row r="80" spans="1:16" ht="20.100000000000001" customHeight="1" x14ac:dyDescent="0.25">
      <c r="A80" s="38" t="s">
        <v>184</v>
      </c>
      <c r="B80" s="19">
        <v>3745.81</v>
      </c>
      <c r="C80" s="140">
        <v>2559.75</v>
      </c>
      <c r="D80" s="247">
        <f t="shared" si="63"/>
        <v>1.3193930357381679E-2</v>
      </c>
      <c r="E80" s="215">
        <f t="shared" si="64"/>
        <v>1.0082438285118556E-2</v>
      </c>
      <c r="F80" s="52">
        <f t="shared" si="71"/>
        <v>-0.31663645513253474</v>
      </c>
      <c r="H80" s="19">
        <v>1029.422</v>
      </c>
      <c r="I80" s="140">
        <v>841.15099999999995</v>
      </c>
      <c r="J80" s="262">
        <f t="shared" si="65"/>
        <v>1.4574269678198953E-2</v>
      </c>
      <c r="K80" s="215">
        <f t="shared" si="66"/>
        <v>1.2594756281311851E-2</v>
      </c>
      <c r="L80" s="52">
        <f t="shared" si="72"/>
        <v>-0.18289001012218514</v>
      </c>
      <c r="N80" s="40">
        <f t="shared" si="61"/>
        <v>2.7481959843131394</v>
      </c>
      <c r="O80" s="143">
        <f t="shared" si="62"/>
        <v>3.2860669987303446</v>
      </c>
      <c r="P80" s="52">
        <f t="shared" si="73"/>
        <v>0.19571785181530132</v>
      </c>
    </row>
    <row r="81" spans="1:16" ht="20.100000000000001" customHeight="1" x14ac:dyDescent="0.25">
      <c r="A81" s="38" t="s">
        <v>182</v>
      </c>
      <c r="B81" s="19">
        <v>62.900000000000006</v>
      </c>
      <c r="C81" s="140">
        <v>445.08000000000004</v>
      </c>
      <c r="D81" s="247">
        <f t="shared" si="63"/>
        <v>2.2155374124136238E-4</v>
      </c>
      <c r="E81" s="215">
        <f t="shared" si="64"/>
        <v>1.7530976196662048E-3</v>
      </c>
      <c r="F81" s="52">
        <f t="shared" ref="F81:F94" si="74">(C81-B81)/B81</f>
        <v>6.0759936406995232</v>
      </c>
      <c r="H81" s="19">
        <v>108.69299999999998</v>
      </c>
      <c r="I81" s="140">
        <v>773.28499999999997</v>
      </c>
      <c r="J81" s="262">
        <f t="shared" si="65"/>
        <v>1.5388451909250809E-3</v>
      </c>
      <c r="K81" s="215">
        <f t="shared" si="66"/>
        <v>1.1578582336577183E-2</v>
      </c>
      <c r="L81" s="52">
        <f t="shared" ref="L81:L94" si="75">(I81-H81)/H81</f>
        <v>6.1143955912524275</v>
      </c>
      <c r="N81" s="40">
        <f t="shared" si="61"/>
        <v>17.28028616852146</v>
      </c>
      <c r="O81" s="143">
        <f t="shared" si="62"/>
        <v>17.374067583355799</v>
      </c>
      <c r="P81" s="52">
        <f t="shared" ref="P81:P87" si="76">(O81-N81)/N81</f>
        <v>5.4270753342716988E-3</v>
      </c>
    </row>
    <row r="82" spans="1:16" ht="20.100000000000001" customHeight="1" x14ac:dyDescent="0.25">
      <c r="A82" s="38" t="s">
        <v>203</v>
      </c>
      <c r="B82" s="19">
        <v>2817.4200000000005</v>
      </c>
      <c r="C82" s="140">
        <v>2331.94</v>
      </c>
      <c r="D82" s="247">
        <f t="shared" si="63"/>
        <v>9.9238464490976046E-3</v>
      </c>
      <c r="E82" s="215">
        <f t="shared" si="64"/>
        <v>9.1851318037305865E-3</v>
      </c>
      <c r="F82" s="52">
        <f t="shared" si="74"/>
        <v>-0.17231367705205486</v>
      </c>
      <c r="H82" s="19">
        <v>593.04700000000003</v>
      </c>
      <c r="I82" s="140">
        <v>521.89700000000005</v>
      </c>
      <c r="J82" s="262">
        <f t="shared" si="65"/>
        <v>8.3961940874071606E-3</v>
      </c>
      <c r="K82" s="215">
        <f t="shared" si="66"/>
        <v>7.8144893353842681E-3</v>
      </c>
      <c r="L82" s="52">
        <f t="shared" si="75"/>
        <v>-0.11997362772259193</v>
      </c>
      <c r="N82" s="40">
        <f t="shared" si="61"/>
        <v>2.1049293325098848</v>
      </c>
      <c r="O82" s="143">
        <f t="shared" si="62"/>
        <v>2.2380378568916868</v>
      </c>
      <c r="P82" s="52">
        <f t="shared" si="76"/>
        <v>6.3236576319208523E-2</v>
      </c>
    </row>
    <row r="83" spans="1:16" ht="20.100000000000001" customHeight="1" x14ac:dyDescent="0.25">
      <c r="A83" s="38" t="s">
        <v>204</v>
      </c>
      <c r="B83" s="19">
        <v>1368.42</v>
      </c>
      <c r="C83" s="140">
        <v>2342.8299999999995</v>
      </c>
      <c r="D83" s="247">
        <f t="shared" si="63"/>
        <v>4.8200090713752799E-3</v>
      </c>
      <c r="E83" s="215">
        <f t="shared" si="64"/>
        <v>9.2280257398278352E-3</v>
      </c>
      <c r="F83" s="52">
        <f t="shared" si="74"/>
        <v>0.71206939389953328</v>
      </c>
      <c r="H83" s="19">
        <v>307.06</v>
      </c>
      <c r="I83" s="140">
        <v>503.08000000000004</v>
      </c>
      <c r="J83" s="262">
        <f t="shared" si="65"/>
        <v>4.347269873179095E-3</v>
      </c>
      <c r="K83" s="215">
        <f t="shared" si="66"/>
        <v>7.5327378675200604E-3</v>
      </c>
      <c r="L83" s="52">
        <f t="shared" si="75"/>
        <v>0.63837686445645814</v>
      </c>
      <c r="N83" s="40">
        <f t="shared" si="61"/>
        <v>2.2439017260782506</v>
      </c>
      <c r="O83" s="143">
        <f t="shared" si="62"/>
        <v>2.1473175603863708</v>
      </c>
      <c r="P83" s="52">
        <f t="shared" si="76"/>
        <v>-4.3042957082030264E-2</v>
      </c>
    </row>
    <row r="84" spans="1:16" ht="20.100000000000001" customHeight="1" x14ac:dyDescent="0.25">
      <c r="A84" s="38" t="s">
        <v>210</v>
      </c>
      <c r="B84" s="19">
        <v>1227.83</v>
      </c>
      <c r="C84" s="140">
        <v>1677.4600000000003</v>
      </c>
      <c r="D84" s="247">
        <f t="shared" si="63"/>
        <v>4.3248065200060725E-3</v>
      </c>
      <c r="E84" s="215">
        <f t="shared" si="64"/>
        <v>6.6072416938196994E-3</v>
      </c>
      <c r="F84" s="52">
        <f t="shared" si="74"/>
        <v>0.36619890375703507</v>
      </c>
      <c r="H84" s="19">
        <v>357.48500000000001</v>
      </c>
      <c r="I84" s="140">
        <v>500.43300000000005</v>
      </c>
      <c r="J84" s="262">
        <f t="shared" si="65"/>
        <v>5.061172964936589E-3</v>
      </c>
      <c r="K84" s="215">
        <f t="shared" si="66"/>
        <v>7.4931036997230391E-3</v>
      </c>
      <c r="L84" s="52">
        <f t="shared" si="75"/>
        <v>0.39987132327230523</v>
      </c>
      <c r="N84" s="40">
        <f t="shared" ref="N84" si="77">(H84/B84)*10</f>
        <v>2.9115186955848937</v>
      </c>
      <c r="O84" s="143">
        <f t="shared" ref="O84" si="78">(I84/C84)*10</f>
        <v>2.9832782897952854</v>
      </c>
      <c r="P84" s="52">
        <f t="shared" ref="P84" si="79">(O84-N84)/N84</f>
        <v>2.4646791490368889E-2</v>
      </c>
    </row>
    <row r="85" spans="1:16" ht="20.100000000000001" customHeight="1" x14ac:dyDescent="0.25">
      <c r="A85" s="38" t="s">
        <v>207</v>
      </c>
      <c r="B85" s="19">
        <v>1746.9599999999998</v>
      </c>
      <c r="C85" s="140">
        <v>2120.3800000000006</v>
      </c>
      <c r="D85" s="247">
        <f t="shared" si="63"/>
        <v>6.1533469602386382E-3</v>
      </c>
      <c r="E85" s="215">
        <f t="shared" si="64"/>
        <v>8.3518314253343846E-3</v>
      </c>
      <c r="F85" s="52">
        <f t="shared" si="74"/>
        <v>0.21375417868754912</v>
      </c>
      <c r="H85" s="19">
        <v>309.05900000000008</v>
      </c>
      <c r="I85" s="140">
        <v>451.81299999999999</v>
      </c>
      <c r="J85" s="262">
        <f t="shared" si="65"/>
        <v>4.3755711578677076E-3</v>
      </c>
      <c r="K85" s="215">
        <f t="shared" si="66"/>
        <v>6.7651047430584421E-3</v>
      </c>
      <c r="L85" s="52">
        <f t="shared" si="75"/>
        <v>0.46189886073532843</v>
      </c>
      <c r="N85" s="40">
        <f t="shared" si="61"/>
        <v>1.7691246508220002</v>
      </c>
      <c r="O85" s="143">
        <f t="shared" si="62"/>
        <v>2.1308114583235076</v>
      </c>
      <c r="P85" s="52">
        <f t="shared" si="76"/>
        <v>0.20444393634640409</v>
      </c>
    </row>
    <row r="86" spans="1:16" ht="20.100000000000001" customHeight="1" x14ac:dyDescent="0.25">
      <c r="A86" s="38" t="s">
        <v>187</v>
      </c>
      <c r="B86" s="19">
        <v>2118.2799999999997</v>
      </c>
      <c r="C86" s="140">
        <v>1203.94</v>
      </c>
      <c r="D86" s="247">
        <f t="shared" si="63"/>
        <v>7.4612537201391577E-3</v>
      </c>
      <c r="E86" s="215">
        <f t="shared" si="64"/>
        <v>4.7421235468251338E-3</v>
      </c>
      <c r="F86" s="52">
        <f t="shared" si="74"/>
        <v>-0.43164265347357278</v>
      </c>
      <c r="H86" s="19">
        <v>696.07400000000018</v>
      </c>
      <c r="I86" s="140">
        <v>394.98800000000006</v>
      </c>
      <c r="J86" s="262">
        <f t="shared" si="65"/>
        <v>9.8548216299852356E-3</v>
      </c>
      <c r="K86" s="215">
        <f t="shared" si="66"/>
        <v>5.9142503474914803E-3</v>
      </c>
      <c r="L86" s="52">
        <f t="shared" si="75"/>
        <v>-0.43254883819823758</v>
      </c>
      <c r="N86" s="40">
        <f t="shared" si="61"/>
        <v>3.2860339520743258</v>
      </c>
      <c r="O86" s="143">
        <f t="shared" si="62"/>
        <v>3.2807947239895681</v>
      </c>
      <c r="P86" s="52">
        <f t="shared" si="76"/>
        <v>-1.5943925598974568E-3</v>
      </c>
    </row>
    <row r="87" spans="1:16" ht="20.100000000000001" customHeight="1" x14ac:dyDescent="0.25">
      <c r="A87" s="38" t="s">
        <v>186</v>
      </c>
      <c r="B87" s="19">
        <v>634.73</v>
      </c>
      <c r="C87" s="140">
        <v>1392.23</v>
      </c>
      <c r="D87" s="247">
        <f t="shared" si="63"/>
        <v>2.235720289000476E-3</v>
      </c>
      <c r="E87" s="215">
        <f t="shared" si="64"/>
        <v>5.4837671857371258E-3</v>
      </c>
      <c r="F87" s="52">
        <f t="shared" si="74"/>
        <v>1.1934208246025868</v>
      </c>
      <c r="H87" s="19">
        <v>135.31299999999999</v>
      </c>
      <c r="I87" s="140">
        <v>303.28399999999993</v>
      </c>
      <c r="J87" s="262">
        <f t="shared" si="65"/>
        <v>1.9157237293997357E-3</v>
      </c>
      <c r="K87" s="215">
        <f t="shared" si="66"/>
        <v>4.541144293975021E-3</v>
      </c>
      <c r="L87" s="52">
        <f t="shared" si="75"/>
        <v>1.2413515331121177</v>
      </c>
      <c r="N87" s="40">
        <f t="shared" si="61"/>
        <v>2.1318198289036281</v>
      </c>
      <c r="O87" s="143">
        <f t="shared" si="62"/>
        <v>2.1784044303024639</v>
      </c>
      <c r="P87" s="52">
        <f t="shared" si="76"/>
        <v>2.1852034945558114E-2</v>
      </c>
    </row>
    <row r="88" spans="1:16" ht="20.100000000000001" customHeight="1" x14ac:dyDescent="0.25">
      <c r="A88" s="38" t="s">
        <v>221</v>
      </c>
      <c r="B88" s="19">
        <v>1386.2300000000002</v>
      </c>
      <c r="C88" s="140">
        <v>1575.6200000000001</v>
      </c>
      <c r="D88" s="247">
        <f t="shared" si="63"/>
        <v>4.8827415376949731E-3</v>
      </c>
      <c r="E88" s="215">
        <f t="shared" si="64"/>
        <v>6.2061105228239091E-3</v>
      </c>
      <c r="F88" s="52">
        <f t="shared" si="74"/>
        <v>0.13662234982650776</v>
      </c>
      <c r="H88" s="19">
        <v>189.477</v>
      </c>
      <c r="I88" s="140">
        <v>239.304</v>
      </c>
      <c r="J88" s="262">
        <f t="shared" ref="J88" si="80">H88/$H$96</f>
        <v>2.6825625407423809E-3</v>
      </c>
      <c r="K88" s="215">
        <f t="shared" ref="K88" si="81">I88/$I$96</f>
        <v>3.5831563621074591E-3</v>
      </c>
      <c r="L88" s="52">
        <f t="shared" si="75"/>
        <v>0.26297123133678491</v>
      </c>
      <c r="N88" s="40">
        <f t="shared" ref="N88:N92" si="82">(H88/B88)*10</f>
        <v>1.3668510997453522</v>
      </c>
      <c r="O88" s="143">
        <f t="shared" ref="O88:O92" si="83">(I88/C88)*10</f>
        <v>1.5187926022771987</v>
      </c>
      <c r="P88" s="52">
        <f t="shared" ref="P88:P92" si="84">(O88-N88)/N88</f>
        <v>0.11116170778232796</v>
      </c>
    </row>
    <row r="89" spans="1:16" ht="20.100000000000001" customHeight="1" x14ac:dyDescent="0.25">
      <c r="A89" s="38" t="s">
        <v>222</v>
      </c>
      <c r="B89" s="19">
        <v>1353.4300000000005</v>
      </c>
      <c r="C89" s="140">
        <v>1111.3899999999999</v>
      </c>
      <c r="D89" s="247">
        <f t="shared" si="63"/>
        <v>4.7672095390826263E-3</v>
      </c>
      <c r="E89" s="215">
        <f t="shared" si="64"/>
        <v>4.3775841725550973E-3</v>
      </c>
      <c r="F89" s="52">
        <f t="shared" si="74"/>
        <v>-0.17883451674634118</v>
      </c>
      <c r="H89" s="19">
        <v>300.56599999999997</v>
      </c>
      <c r="I89" s="140">
        <v>235.595</v>
      </c>
      <c r="J89" s="262">
        <f t="shared" si="65"/>
        <v>4.2553296316744215E-3</v>
      </c>
      <c r="K89" s="215">
        <f t="shared" si="66"/>
        <v>3.527620612821795E-3</v>
      </c>
      <c r="L89" s="52">
        <f t="shared" si="75"/>
        <v>-0.21616217403166021</v>
      </c>
      <c r="N89" s="40">
        <f t="shared" si="82"/>
        <v>2.2207724078821944</v>
      </c>
      <c r="O89" s="143">
        <f t="shared" si="83"/>
        <v>2.1198229244459643</v>
      </c>
      <c r="P89" s="52">
        <f t="shared" si="84"/>
        <v>-4.5456924391680031E-2</v>
      </c>
    </row>
    <row r="90" spans="1:16" ht="20.100000000000001" customHeight="1" x14ac:dyDescent="0.25">
      <c r="A90" s="38" t="s">
        <v>206</v>
      </c>
      <c r="B90" s="19">
        <v>455.13000000000005</v>
      </c>
      <c r="C90" s="140">
        <v>310.24</v>
      </c>
      <c r="D90" s="247">
        <f t="shared" si="63"/>
        <v>1.603112150257254E-3</v>
      </c>
      <c r="E90" s="215">
        <f t="shared" si="64"/>
        <v>1.221984824133287E-3</v>
      </c>
      <c r="F90" s="52">
        <f t="shared" si="74"/>
        <v>-0.31834860369564744</v>
      </c>
      <c r="H90" s="19">
        <v>165.30599999999998</v>
      </c>
      <c r="I90" s="140">
        <v>221.46300000000002</v>
      </c>
      <c r="J90" s="262">
        <f t="shared" si="65"/>
        <v>2.3403562614985455E-3</v>
      </c>
      <c r="K90" s="215">
        <f t="shared" si="66"/>
        <v>3.3160187770426082E-3</v>
      </c>
      <c r="L90" s="52">
        <f t="shared" si="75"/>
        <v>0.33971543682624977</v>
      </c>
      <c r="N90" s="40">
        <f t="shared" si="82"/>
        <v>3.6320611693362324</v>
      </c>
      <c r="O90" s="143">
        <f t="shared" si="83"/>
        <v>7.1384412068076326</v>
      </c>
      <c r="P90" s="52">
        <f t="shared" si="84"/>
        <v>0.96539674691442479</v>
      </c>
    </row>
    <row r="91" spans="1:16" ht="20.100000000000001" customHeight="1" x14ac:dyDescent="0.25">
      <c r="A91" s="38" t="s">
        <v>209</v>
      </c>
      <c r="B91" s="19">
        <v>421.4</v>
      </c>
      <c r="C91" s="140">
        <v>669.29</v>
      </c>
      <c r="D91" s="247">
        <f t="shared" si="63"/>
        <v>1.4843043968062019E-3</v>
      </c>
      <c r="E91" s="215">
        <f t="shared" si="64"/>
        <v>2.6362242874683069E-3</v>
      </c>
      <c r="F91" s="52">
        <f t="shared" si="74"/>
        <v>0.5882534409112482</v>
      </c>
      <c r="H91" s="19">
        <v>121.355</v>
      </c>
      <c r="I91" s="140">
        <v>220.72900000000004</v>
      </c>
      <c r="J91" s="262">
        <f t="shared" si="65"/>
        <v>1.7181102568216281E-3</v>
      </c>
      <c r="K91" s="215">
        <f t="shared" si="66"/>
        <v>3.3050284184619459E-3</v>
      </c>
      <c r="L91" s="52">
        <f t="shared" si="75"/>
        <v>0.81887025668493296</v>
      </c>
      <c r="N91" s="40">
        <f t="shared" si="82"/>
        <v>2.8798054105363082</v>
      </c>
      <c r="O91" s="143">
        <f t="shared" si="83"/>
        <v>3.2979575370915453</v>
      </c>
      <c r="P91" s="52">
        <f t="shared" si="84"/>
        <v>0.14520152126437053</v>
      </c>
    </row>
    <row r="92" spans="1:16" ht="20.100000000000001" customHeight="1" x14ac:dyDescent="0.25">
      <c r="A92" s="38" t="s">
        <v>205</v>
      </c>
      <c r="B92" s="19">
        <v>116.08000000000001</v>
      </c>
      <c r="C92" s="140">
        <v>471.91000000000008</v>
      </c>
      <c r="D92" s="247">
        <f t="shared" si="63"/>
        <v>4.0887056094272411E-4</v>
      </c>
      <c r="E92" s="215">
        <f t="shared" si="64"/>
        <v>1.8587766192519968E-3</v>
      </c>
      <c r="F92" s="52">
        <f t="shared" si="74"/>
        <v>3.0653859407305308</v>
      </c>
      <c r="H92" s="19">
        <v>44.799000000000007</v>
      </c>
      <c r="I92" s="140">
        <v>197.41599999999994</v>
      </c>
      <c r="J92" s="262">
        <f t="shared" si="65"/>
        <v>6.3425175225868011E-4</v>
      </c>
      <c r="K92" s="215">
        <f t="shared" si="66"/>
        <v>2.9559572609810362E-3</v>
      </c>
      <c r="L92" s="52">
        <f t="shared" si="75"/>
        <v>3.4067055068193466</v>
      </c>
      <c r="N92" s="40">
        <f t="shared" si="82"/>
        <v>3.8593211578221922</v>
      </c>
      <c r="O92" s="143">
        <f t="shared" si="83"/>
        <v>4.1833400436523895</v>
      </c>
      <c r="P92" s="52">
        <f t="shared" si="84"/>
        <v>8.3957481790150001E-2</v>
      </c>
    </row>
    <row r="93" spans="1:16" ht="20.100000000000001" customHeight="1" x14ac:dyDescent="0.25">
      <c r="A93" s="38" t="s">
        <v>218</v>
      </c>
      <c r="B93" s="19">
        <v>539.64</v>
      </c>
      <c r="C93" s="140">
        <v>589.86</v>
      </c>
      <c r="D93" s="247">
        <f t="shared" si="63"/>
        <v>1.9007831625355929E-3</v>
      </c>
      <c r="E93" s="215">
        <f t="shared" si="64"/>
        <v>2.3233624560445479E-3</v>
      </c>
      <c r="F93" s="52">
        <f t="shared" si="74"/>
        <v>9.306204136090733E-2</v>
      </c>
      <c r="H93" s="19">
        <v>147.69299999999998</v>
      </c>
      <c r="I93" s="140">
        <v>187.66399999999999</v>
      </c>
      <c r="J93" s="262">
        <f t="shared" si="65"/>
        <v>2.0909963179164986E-3</v>
      </c>
      <c r="K93" s="215">
        <f t="shared" si="66"/>
        <v>2.8099382189120704E-3</v>
      </c>
      <c r="L93" s="52">
        <f t="shared" si="75"/>
        <v>0.27063571056177349</v>
      </c>
      <c r="N93" s="40">
        <f t="shared" ref="N93" si="85">(H93/B93)*10</f>
        <v>2.7368801423171001</v>
      </c>
      <c r="O93" s="143">
        <f t="shared" ref="O93" si="86">(I93/C93)*10</f>
        <v>3.1815006950801883</v>
      </c>
      <c r="P93" s="52">
        <f t="shared" ref="P93" si="87">(O93-N93)/N93</f>
        <v>0.16245525183527515</v>
      </c>
    </row>
    <row r="94" spans="1:16" ht="20.100000000000001" customHeight="1" x14ac:dyDescent="0.25">
      <c r="A94" s="38" t="s">
        <v>208</v>
      </c>
      <c r="B94" s="19">
        <v>281.26</v>
      </c>
      <c r="C94" s="140">
        <v>484.79999999999995</v>
      </c>
      <c r="D94" s="247">
        <f t="shared" si="63"/>
        <v>9.9068688810088359E-4</v>
      </c>
      <c r="E94" s="215">
        <f t="shared" si="64"/>
        <v>1.9095482295636199E-3</v>
      </c>
      <c r="F94" s="52">
        <f t="shared" si="74"/>
        <v>0.7236720472160989</v>
      </c>
      <c r="H94" s="19">
        <v>88.528999999999996</v>
      </c>
      <c r="I94" s="140">
        <v>156.21099999999998</v>
      </c>
      <c r="J94" s="262">
        <f t="shared" si="65"/>
        <v>1.2533689005493132E-3</v>
      </c>
      <c r="K94" s="215">
        <f t="shared" si="66"/>
        <v>2.3389848831660491E-3</v>
      </c>
      <c r="L94" s="52">
        <f t="shared" si="75"/>
        <v>0.76451784161122338</v>
      </c>
      <c r="N94" s="40">
        <f t="shared" ref="N94" si="88">(H94/B94)*10</f>
        <v>3.1475858636137382</v>
      </c>
      <c r="O94" s="143">
        <f t="shared" ref="O94" si="89">(I94/C94)*10</f>
        <v>3.2221740924092406</v>
      </c>
      <c r="P94" s="52">
        <f t="shared" ref="P94" si="90">(O94-N94)/N94</f>
        <v>2.3696963967765376E-2</v>
      </c>
    </row>
    <row r="95" spans="1:16" ht="20.100000000000001" customHeight="1" thickBot="1" x14ac:dyDescent="0.3">
      <c r="A95" s="8" t="s">
        <v>17</v>
      </c>
      <c r="B95" s="19">
        <f>B96-SUM(B68:B94)</f>
        <v>6445.6500000000815</v>
      </c>
      <c r="C95" s="140">
        <f>C96-SUM(C68:C94)</f>
        <v>6476.8799999999173</v>
      </c>
      <c r="D95" s="247">
        <f t="shared" si="63"/>
        <v>2.2703622769990547E-2</v>
      </c>
      <c r="E95" s="215">
        <f t="shared" si="64"/>
        <v>2.5511375282788493E-2</v>
      </c>
      <c r="F95" s="52">
        <f>(C95-B95)/B95</f>
        <v>4.8451281096298215E-3</v>
      </c>
      <c r="H95" s="19">
        <f>H96-SUM(H68:H94)</f>
        <v>1667.5030000000552</v>
      </c>
      <c r="I95" s="140">
        <f>I96-SUM(I68:I94)</f>
        <v>1687.0840000000171</v>
      </c>
      <c r="J95" s="263">
        <f t="shared" si="65"/>
        <v>2.3608042582348727E-2</v>
      </c>
      <c r="K95" s="215">
        <f t="shared" si="66"/>
        <v>2.5261114599044569E-2</v>
      </c>
      <c r="L95" s="52">
        <f t="shared" ref="L95" si="91">(I95-H95)/H95</f>
        <v>1.1742707509348579E-2</v>
      </c>
      <c r="N95" s="40">
        <f t="shared" si="61"/>
        <v>2.587020703885619</v>
      </c>
      <c r="O95" s="143">
        <f t="shared" si="62"/>
        <v>2.60477884413489</v>
      </c>
      <c r="P95" s="52">
        <f t="shared" ref="P95" si="92">(O95-N95)/N95</f>
        <v>6.8643208856422723E-3</v>
      </c>
    </row>
    <row r="96" spans="1:16" ht="26.25" customHeight="1" thickBot="1" x14ac:dyDescent="0.3">
      <c r="A96" s="12" t="s">
        <v>18</v>
      </c>
      <c r="B96" s="17">
        <v>283904.03000000009</v>
      </c>
      <c r="C96" s="145">
        <v>253882.03999999992</v>
      </c>
      <c r="D96" s="243">
        <f>SUM(D68:D95)</f>
        <v>0.99999999999999956</v>
      </c>
      <c r="E96" s="244">
        <f>SUM(E68:E95)</f>
        <v>1</v>
      </c>
      <c r="F96" s="57">
        <f>(C96-B96)/B96</f>
        <v>-0.10574696667743728</v>
      </c>
      <c r="G96" s="1"/>
      <c r="H96" s="17">
        <v>70632.836000000039</v>
      </c>
      <c r="I96" s="145">
        <v>66785.810000000012</v>
      </c>
      <c r="J96" s="255">
        <f t="shared" ref="J96" si="93">H96/$H$96</f>
        <v>1</v>
      </c>
      <c r="K96" s="244">
        <f t="shared" si="66"/>
        <v>1</v>
      </c>
      <c r="L96" s="57">
        <f>(I96-H96)/H96</f>
        <v>-5.4465121576033344E-2</v>
      </c>
      <c r="M96" s="1"/>
      <c r="N96" s="37">
        <f t="shared" si="61"/>
        <v>2.4879124118104281</v>
      </c>
      <c r="O96" s="150">
        <f t="shared" si="62"/>
        <v>2.6305842666145285</v>
      </c>
      <c r="P96" s="57">
        <f>(O96-N96)/N96</f>
        <v>5.7346011912163562E-2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2" t="s">
        <v>16</v>
      </c>
      <c r="B4" s="346"/>
      <c r="C4" s="346"/>
      <c r="D4" s="346"/>
      <c r="E4" s="349" t="s">
        <v>1</v>
      </c>
      <c r="F4" s="350"/>
      <c r="G4" s="345" t="s">
        <v>104</v>
      </c>
      <c r="H4" s="345"/>
      <c r="I4" s="130" t="s">
        <v>0</v>
      </c>
      <c r="K4" s="351" t="s">
        <v>19</v>
      </c>
      <c r="L4" s="345"/>
      <c r="M4" s="343" t="s">
        <v>104</v>
      </c>
      <c r="N4" s="344"/>
      <c r="O4" s="130" t="s">
        <v>0</v>
      </c>
      <c r="Q4" s="357" t="s">
        <v>22</v>
      </c>
      <c r="R4" s="345"/>
      <c r="S4" s="130" t="s">
        <v>0</v>
      </c>
    </row>
    <row r="5" spans="1:19" x14ac:dyDescent="0.25">
      <c r="A5" s="347"/>
      <c r="B5" s="348"/>
      <c r="C5" s="348"/>
      <c r="D5" s="348"/>
      <c r="E5" s="352" t="s">
        <v>162</v>
      </c>
      <c r="F5" s="353"/>
      <c r="G5" s="354" t="str">
        <f>E5</f>
        <v>jan-jul</v>
      </c>
      <c r="H5" s="354"/>
      <c r="I5" s="131" t="s">
        <v>138</v>
      </c>
      <c r="K5" s="355" t="str">
        <f>E5</f>
        <v>jan-jul</v>
      </c>
      <c r="L5" s="354"/>
      <c r="M5" s="356" t="str">
        <f>E5</f>
        <v>jan-jul</v>
      </c>
      <c r="N5" s="342"/>
      <c r="O5" s="131" t="str">
        <f>I5</f>
        <v>2022/2021</v>
      </c>
      <c r="Q5" s="355" t="str">
        <f>E5</f>
        <v>jan-jul</v>
      </c>
      <c r="R5" s="353"/>
      <c r="S5" s="131" t="str">
        <f>O5</f>
        <v>2022/2021</v>
      </c>
    </row>
    <row r="6" spans="1:19" ht="15.75" thickBot="1" x14ac:dyDescent="0.3">
      <c r="A6" s="333"/>
      <c r="B6" s="358"/>
      <c r="C6" s="358"/>
      <c r="D6" s="358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271904.67000000004</v>
      </c>
      <c r="F7" s="145">
        <v>242208.6</v>
      </c>
      <c r="G7" s="243">
        <f>E7/E15</f>
        <v>0.40997685592988259</v>
      </c>
      <c r="H7" s="244">
        <f>F7/F15</f>
        <v>0.37474898550216973</v>
      </c>
      <c r="I7" s="164">
        <f t="shared" ref="I7:I18" si="0">(F7-E7)/E7</f>
        <v>-0.10921500539141174</v>
      </c>
      <c r="J7" s="1"/>
      <c r="K7" s="17">
        <v>42572.94</v>
      </c>
      <c r="L7" s="145">
        <v>34197.079000000027</v>
      </c>
      <c r="M7" s="243">
        <f>K7/K15</f>
        <v>0.46797736715669935</v>
      </c>
      <c r="N7" s="244">
        <f>L7/L15</f>
        <v>0.39471081344808723</v>
      </c>
      <c r="O7" s="164">
        <f t="shared" ref="O7:O18" si="1">(L7-K7)/K7</f>
        <v>-0.19674142777078527</v>
      </c>
      <c r="P7" s="1"/>
      <c r="Q7" s="187">
        <f t="shared" ref="Q7:Q18" si="2">(K7/E7)*10</f>
        <v>1.565730371604136</v>
      </c>
      <c r="R7" s="188">
        <f t="shared" ref="R7:R18" si="3">(L7/F7)*10</f>
        <v>1.4118854161247796</v>
      </c>
      <c r="S7" s="55">
        <f>(R7-Q7)/Q7</f>
        <v>-9.8257629965840032E-2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151426.32000000007</v>
      </c>
      <c r="F8" s="181">
        <v>111172.62999999992</v>
      </c>
      <c r="G8" s="245">
        <f>E8/E7</f>
        <v>0.55690959629343639</v>
      </c>
      <c r="H8" s="246">
        <f>F8/F7</f>
        <v>0.45899538662128392</v>
      </c>
      <c r="I8" s="206">
        <f t="shared" si="0"/>
        <v>-0.26583020706043792</v>
      </c>
      <c r="K8" s="180">
        <v>32193.845000000001</v>
      </c>
      <c r="L8" s="181">
        <v>23455.590000000029</v>
      </c>
      <c r="M8" s="250">
        <f>K8/K7</f>
        <v>0.75620441059508692</v>
      </c>
      <c r="N8" s="246">
        <f>L8/L7</f>
        <v>0.68589454672429806</v>
      </c>
      <c r="O8" s="207">
        <f t="shared" si="1"/>
        <v>-0.27142626175904033</v>
      </c>
      <c r="Q8" s="189">
        <f t="shared" si="2"/>
        <v>2.1260402418813311</v>
      </c>
      <c r="R8" s="190">
        <f t="shared" si="3"/>
        <v>2.1098349476845195</v>
      </c>
      <c r="S8" s="182">
        <f t="shared" ref="S8:S18" si="4">(R8-Q8)/Q8</f>
        <v>-7.6222894927292411E-3</v>
      </c>
    </row>
    <row r="9" spans="1:19" ht="24" customHeight="1" x14ac:dyDescent="0.25">
      <c r="A9" s="8"/>
      <c r="B9" t="s">
        <v>37</v>
      </c>
      <c r="E9" s="19">
        <v>68756.52999999997</v>
      </c>
      <c r="F9" s="140">
        <v>66713.71000000005</v>
      </c>
      <c r="G9" s="247">
        <f>E9/E7</f>
        <v>0.25286998564607205</v>
      </c>
      <c r="H9" s="215">
        <f>F9/F7</f>
        <v>0.27543906368312293</v>
      </c>
      <c r="I9" s="182">
        <f t="shared" si="0"/>
        <v>-2.9710923457014492E-2</v>
      </c>
      <c r="K9" s="19">
        <v>7480.7199999999975</v>
      </c>
      <c r="L9" s="140">
        <v>7168.4400000000005</v>
      </c>
      <c r="M9" s="247">
        <f>K9/K7</f>
        <v>0.17571537225289108</v>
      </c>
      <c r="N9" s="215">
        <f>L9/L7</f>
        <v>0.20962141240191873</v>
      </c>
      <c r="O9" s="182">
        <f t="shared" si="1"/>
        <v>-4.1744644900490478E-2</v>
      </c>
      <c r="Q9" s="189">
        <f t="shared" si="2"/>
        <v>1.0880013869228131</v>
      </c>
      <c r="R9" s="190">
        <f t="shared" si="3"/>
        <v>1.0745077735895658</v>
      </c>
      <c r="S9" s="182">
        <f t="shared" si="4"/>
        <v>-1.2402202327527517E-2</v>
      </c>
    </row>
    <row r="10" spans="1:19" ht="24" customHeight="1" thickBot="1" x14ac:dyDescent="0.3">
      <c r="A10" s="8"/>
      <c r="B10" t="s">
        <v>36</v>
      </c>
      <c r="E10" s="19">
        <v>51721.820000000014</v>
      </c>
      <c r="F10" s="140">
        <v>64322.260000000031</v>
      </c>
      <c r="G10" s="247">
        <f>E10/E7</f>
        <v>0.19022041806049159</v>
      </c>
      <c r="H10" s="215">
        <f>F10/F7</f>
        <v>0.26556554969559309</v>
      </c>
      <c r="I10" s="186">
        <f t="shared" si="0"/>
        <v>0.24361942406512402</v>
      </c>
      <c r="K10" s="19">
        <v>2898.3750000000009</v>
      </c>
      <c r="L10" s="140">
        <v>3573.049</v>
      </c>
      <c r="M10" s="247">
        <f>K10/K7</f>
        <v>6.8080217152021935E-2</v>
      </c>
      <c r="N10" s="215">
        <f>L10/L7</f>
        <v>0.10448404087378332</v>
      </c>
      <c r="O10" s="209">
        <f t="shared" si="1"/>
        <v>0.23277664208392596</v>
      </c>
      <c r="Q10" s="189">
        <f t="shared" si="2"/>
        <v>0.56037761238873651</v>
      </c>
      <c r="R10" s="190">
        <f t="shared" si="3"/>
        <v>0.55549183128826607</v>
      </c>
      <c r="S10" s="182">
        <f t="shared" si="4"/>
        <v>-8.7187300000149803E-3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391314.8899999999</v>
      </c>
      <c r="F11" s="145">
        <v>404113.62999999995</v>
      </c>
      <c r="G11" s="243">
        <f>E11/E15</f>
        <v>0.59002314407011758</v>
      </c>
      <c r="H11" s="244">
        <f>F11/F15</f>
        <v>0.62525101449783027</v>
      </c>
      <c r="I11" s="164">
        <f t="shared" si="0"/>
        <v>3.2707009947922125E-2</v>
      </c>
      <c r="J11" s="1"/>
      <c r="K11" s="17">
        <v>48399.279999999941</v>
      </c>
      <c r="L11" s="145">
        <v>52441.234000000055</v>
      </c>
      <c r="M11" s="243">
        <f>K11/K15</f>
        <v>0.53202263284330065</v>
      </c>
      <c r="N11" s="244">
        <f>L11/L15</f>
        <v>0.60528918655191266</v>
      </c>
      <c r="O11" s="164">
        <f t="shared" si="1"/>
        <v>8.3512688618510841E-2</v>
      </c>
      <c r="Q11" s="191">
        <f t="shared" si="2"/>
        <v>1.2368371671213421</v>
      </c>
      <c r="R11" s="192">
        <f t="shared" si="3"/>
        <v>1.297685356467686</v>
      </c>
      <c r="S11" s="57">
        <f t="shared" si="4"/>
        <v>4.9196604827104404E-2</v>
      </c>
    </row>
    <row r="12" spans="1:19" s="3" customFormat="1" ht="24" customHeight="1" x14ac:dyDescent="0.25">
      <c r="A12" s="46"/>
      <c r="B12" s="3" t="s">
        <v>33</v>
      </c>
      <c r="E12" s="31">
        <v>241165.56999999983</v>
      </c>
      <c r="F12" s="141">
        <v>214613.86</v>
      </c>
      <c r="G12" s="247">
        <f>E12/E11</f>
        <v>0.61629540853914322</v>
      </c>
      <c r="H12" s="215">
        <f>F12/F11</f>
        <v>0.53107305487320489</v>
      </c>
      <c r="I12" s="206">
        <f t="shared" si="0"/>
        <v>-0.11009743223296702</v>
      </c>
      <c r="K12" s="31">
        <v>35931.420999999944</v>
      </c>
      <c r="L12" s="141">
        <v>35083.844000000056</v>
      </c>
      <c r="M12" s="247">
        <f>K12/K11</f>
        <v>0.74239577530905398</v>
      </c>
      <c r="N12" s="215">
        <f>L12/L11</f>
        <v>0.66901255603558107</v>
      </c>
      <c r="O12" s="206">
        <f t="shared" si="1"/>
        <v>-2.3588741452777215E-2</v>
      </c>
      <c r="Q12" s="189">
        <f t="shared" si="2"/>
        <v>1.4899067474681384</v>
      </c>
      <c r="R12" s="190">
        <f t="shared" si="3"/>
        <v>1.6347426955556394</v>
      </c>
      <c r="S12" s="182">
        <f t="shared" si="4"/>
        <v>9.7211418321063947E-2</v>
      </c>
    </row>
    <row r="13" spans="1:19" ht="24" customHeight="1" x14ac:dyDescent="0.25">
      <c r="A13" s="8"/>
      <c r="B13" s="3" t="s">
        <v>37</v>
      </c>
      <c r="D13" s="3"/>
      <c r="E13" s="19">
        <v>54382.240000000027</v>
      </c>
      <c r="F13" s="140">
        <v>52281.12000000001</v>
      </c>
      <c r="G13" s="247">
        <f>E13/E11</f>
        <v>0.13897309146605702</v>
      </c>
      <c r="H13" s="215">
        <f>F13/F11</f>
        <v>0.12937232530365289</v>
      </c>
      <c r="I13" s="182">
        <f t="shared" si="0"/>
        <v>-3.8636142976089548E-2</v>
      </c>
      <c r="K13" s="19">
        <v>4473.3940000000021</v>
      </c>
      <c r="L13" s="140">
        <v>4291.1910000000016</v>
      </c>
      <c r="M13" s="247">
        <f>K13/K11</f>
        <v>9.2426870812954393E-2</v>
      </c>
      <c r="N13" s="215">
        <f>L13/L11</f>
        <v>8.1828566429233862E-2</v>
      </c>
      <c r="O13" s="182">
        <f t="shared" si="1"/>
        <v>-4.0730371614930483E-2</v>
      </c>
      <c r="Q13" s="189">
        <f t="shared" si="2"/>
        <v>0.82258362288864895</v>
      </c>
      <c r="R13" s="190">
        <f t="shared" si="3"/>
        <v>0.82079171218979252</v>
      </c>
      <c r="S13" s="182">
        <f t="shared" si="4"/>
        <v>-2.1783933560016806E-3</v>
      </c>
    </row>
    <row r="14" spans="1:19" ht="24" customHeight="1" thickBot="1" x14ac:dyDescent="0.3">
      <c r="A14" s="8"/>
      <c r="B14" t="s">
        <v>36</v>
      </c>
      <c r="E14" s="19">
        <v>95767.079999999987</v>
      </c>
      <c r="F14" s="140">
        <v>137218.64999999997</v>
      </c>
      <c r="G14" s="247">
        <f>E14/E11</f>
        <v>0.24473149999479962</v>
      </c>
      <c r="H14" s="215">
        <f>F14/F11</f>
        <v>0.33955461982314228</v>
      </c>
      <c r="I14" s="186">
        <f t="shared" si="0"/>
        <v>0.43283735914261962</v>
      </c>
      <c r="K14" s="19">
        <v>7994.4649999999992</v>
      </c>
      <c r="L14" s="140">
        <v>13066.199000000004</v>
      </c>
      <c r="M14" s="247">
        <f>K14/K11</f>
        <v>0.16517735387799176</v>
      </c>
      <c r="N14" s="215">
        <f>L14/L11</f>
        <v>0.2491588775351852</v>
      </c>
      <c r="O14" s="209">
        <f t="shared" si="1"/>
        <v>0.63440567942945592</v>
      </c>
      <c r="Q14" s="189">
        <f t="shared" si="2"/>
        <v>0.83478216105158476</v>
      </c>
      <c r="R14" s="190">
        <f t="shared" si="3"/>
        <v>0.95221742817029664</v>
      </c>
      <c r="S14" s="182">
        <f t="shared" si="4"/>
        <v>0.14067773917302848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663219.55999999982</v>
      </c>
      <c r="F15" s="145">
        <v>646322.23</v>
      </c>
      <c r="G15" s="243">
        <f>G7+G11</f>
        <v>1.0000000000000002</v>
      </c>
      <c r="H15" s="244">
        <f>H7+H11</f>
        <v>1</v>
      </c>
      <c r="I15" s="164">
        <f t="shared" si="0"/>
        <v>-2.5477731688130317E-2</v>
      </c>
      <c r="J15" s="1"/>
      <c r="K15" s="17">
        <v>90972.219999999943</v>
      </c>
      <c r="L15" s="145">
        <v>86638.313000000097</v>
      </c>
      <c r="M15" s="243">
        <f>M7+M11</f>
        <v>1</v>
      </c>
      <c r="N15" s="244">
        <f>N7+N11</f>
        <v>0.99999999999999989</v>
      </c>
      <c r="O15" s="164">
        <f t="shared" si="1"/>
        <v>-4.7639894904178984E-2</v>
      </c>
      <c r="Q15" s="191">
        <f t="shared" si="2"/>
        <v>1.3716757690319019</v>
      </c>
      <c r="R15" s="192">
        <f t="shared" si="3"/>
        <v>1.3404817129684692</v>
      </c>
      <c r="S15" s="57">
        <f t="shared" si="4"/>
        <v>-2.2741566751921845E-2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392591.8899999999</v>
      </c>
      <c r="F16" s="181">
        <f t="shared" ref="F16:F17" si="5">F8+F12</f>
        <v>325786.48999999987</v>
      </c>
      <c r="G16" s="245">
        <f>E16/E15</f>
        <v>0.59194859994780613</v>
      </c>
      <c r="H16" s="246">
        <f>F16/F15</f>
        <v>0.50406202181843551</v>
      </c>
      <c r="I16" s="207">
        <f t="shared" si="0"/>
        <v>-0.17016500264434917</v>
      </c>
      <c r="J16" s="3"/>
      <c r="K16" s="180">
        <f t="shared" ref="K16:L18" si="6">K8+K12</f>
        <v>68125.265999999945</v>
      </c>
      <c r="L16" s="181">
        <f t="shared" si="6"/>
        <v>58539.434000000081</v>
      </c>
      <c r="M16" s="250">
        <f>K16/K15</f>
        <v>0.74885790409423869</v>
      </c>
      <c r="N16" s="246">
        <f>L16/L15</f>
        <v>0.67567606031294747</v>
      </c>
      <c r="O16" s="207">
        <f t="shared" si="1"/>
        <v>-0.14070891114024967</v>
      </c>
      <c r="P16" s="3"/>
      <c r="Q16" s="189">
        <f t="shared" si="2"/>
        <v>1.7352693149112164</v>
      </c>
      <c r="R16" s="190">
        <f t="shared" si="3"/>
        <v>1.7968649958443674</v>
      </c>
      <c r="S16" s="182">
        <f t="shared" si="4"/>
        <v>3.5496323483540961E-2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123138.76999999999</v>
      </c>
      <c r="F17" s="140">
        <f t="shared" si="5"/>
        <v>118994.83000000006</v>
      </c>
      <c r="G17" s="248">
        <f>E17/E15</f>
        <v>0.18566818204215813</v>
      </c>
      <c r="H17" s="215">
        <f>F17/F15</f>
        <v>0.18411068732697011</v>
      </c>
      <c r="I17" s="182">
        <f t="shared" si="0"/>
        <v>-3.365260185723741E-2</v>
      </c>
      <c r="K17" s="19">
        <f t="shared" si="6"/>
        <v>11954.114</v>
      </c>
      <c r="L17" s="140">
        <f t="shared" si="6"/>
        <v>11459.631000000001</v>
      </c>
      <c r="M17" s="247">
        <f>K17/K15</f>
        <v>0.13140400443124292</v>
      </c>
      <c r="N17" s="215">
        <f>L17/L15</f>
        <v>0.1322697846159584</v>
      </c>
      <c r="O17" s="182">
        <f t="shared" si="1"/>
        <v>-4.1365089876171365E-2</v>
      </c>
      <c r="Q17" s="189">
        <f t="shared" si="2"/>
        <v>0.9707839375040046</v>
      </c>
      <c r="R17" s="190">
        <f t="shared" si="3"/>
        <v>0.96303604114565278</v>
      </c>
      <c r="S17" s="182">
        <f t="shared" si="4"/>
        <v>-7.9810718523758671E-3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147488.9</v>
      </c>
      <c r="F18" s="142">
        <f>F10+F14</f>
        <v>201540.91</v>
      </c>
      <c r="G18" s="249">
        <f>E18/E15</f>
        <v>0.22238321801003583</v>
      </c>
      <c r="H18" s="221">
        <f>F18/F15</f>
        <v>0.31182729085459432</v>
      </c>
      <c r="I18" s="208">
        <f t="shared" si="0"/>
        <v>0.36648188439943624</v>
      </c>
      <c r="K18" s="21">
        <f t="shared" si="6"/>
        <v>10892.84</v>
      </c>
      <c r="L18" s="142">
        <f t="shared" si="6"/>
        <v>16639.248000000003</v>
      </c>
      <c r="M18" s="249">
        <f>K18/K15</f>
        <v>0.11973809147451835</v>
      </c>
      <c r="N18" s="221">
        <f>L18/L15</f>
        <v>0.19205415507109405</v>
      </c>
      <c r="O18" s="186">
        <f t="shared" si="1"/>
        <v>0.52753992530873517</v>
      </c>
      <c r="Q18" s="193">
        <f t="shared" si="2"/>
        <v>0.73855320637688671</v>
      </c>
      <c r="R18" s="194">
        <f t="shared" si="3"/>
        <v>0.82560151187170905</v>
      </c>
      <c r="S18" s="186">
        <f t="shared" si="4"/>
        <v>0.11786328289312339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5"/>
      <c r="D4" s="349" t="s">
        <v>104</v>
      </c>
      <c r="E4" s="345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5"/>
      <c r="P4" s="130" t="s">
        <v>0</v>
      </c>
    </row>
    <row r="5" spans="1:16" x14ac:dyDescent="0.25">
      <c r="A5" s="362"/>
      <c r="B5" s="352" t="s">
        <v>162</v>
      </c>
      <c r="C5" s="354"/>
      <c r="D5" s="352" t="str">
        <f>B5</f>
        <v>jan-jul</v>
      </c>
      <c r="E5" s="354"/>
      <c r="F5" s="131" t="s">
        <v>138</v>
      </c>
      <c r="H5" s="355" t="str">
        <f>B5</f>
        <v>jan-jul</v>
      </c>
      <c r="I5" s="354"/>
      <c r="J5" s="352" t="str">
        <f>B5</f>
        <v>jan-jul</v>
      </c>
      <c r="K5" s="353"/>
      <c r="L5" s="131" t="str">
        <f>F5</f>
        <v>2022/2021</v>
      </c>
      <c r="N5" s="355" t="str">
        <f>B5</f>
        <v>jan-jul</v>
      </c>
      <c r="O5" s="353"/>
      <c r="P5" s="131" t="str">
        <f>F5</f>
        <v>2022/2021</v>
      </c>
    </row>
    <row r="6" spans="1:16" ht="19.5" customHeight="1" thickBot="1" x14ac:dyDescent="0.3">
      <c r="A6" s="363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173</v>
      </c>
      <c r="B7" s="39">
        <v>92895.17</v>
      </c>
      <c r="C7" s="147">
        <v>145720.07999999999</v>
      </c>
      <c r="D7" s="247">
        <f>B7/$B$33</f>
        <v>0.14006699380217316</v>
      </c>
      <c r="E7" s="246">
        <f>C7/$C$33</f>
        <v>0.22546041778572284</v>
      </c>
      <c r="F7" s="52">
        <f>(C7-B7)/B7</f>
        <v>0.56865077054059954</v>
      </c>
      <c r="H7" s="39">
        <v>8236.9409999999989</v>
      </c>
      <c r="I7" s="147">
        <v>14319.442000000005</v>
      </c>
      <c r="J7" s="247">
        <f>H7/$H$33</f>
        <v>9.05434757995352E-2</v>
      </c>
      <c r="K7" s="246">
        <f>I7/$I$33</f>
        <v>0.16527840287010223</v>
      </c>
      <c r="L7" s="52">
        <f>(I7-H7)/H7</f>
        <v>0.73844173461968543</v>
      </c>
      <c r="N7" s="27">
        <f t="shared" ref="N7:N33" si="0">(H7/B7)*10</f>
        <v>0.88669206375315301</v>
      </c>
      <c r="O7" s="151">
        <f t="shared" ref="O7:O33" si="1">(I7/C7)*10</f>
        <v>0.98266772842836803</v>
      </c>
      <c r="P7" s="61">
        <f>(O7-N7)/N7</f>
        <v>0.1082401304788646</v>
      </c>
    </row>
    <row r="8" spans="1:16" ht="20.100000000000001" customHeight="1" x14ac:dyDescent="0.25">
      <c r="A8" s="8" t="s">
        <v>166</v>
      </c>
      <c r="B8" s="19">
        <v>78016.599999999991</v>
      </c>
      <c r="C8" s="140">
        <v>66941.36000000003</v>
      </c>
      <c r="D8" s="247">
        <f t="shared" ref="D8:D32" si="2">B8/$B$33</f>
        <v>0.1176331409767227</v>
      </c>
      <c r="E8" s="215">
        <f t="shared" ref="E8:E32" si="3">C8/$C$33</f>
        <v>0.10357273337171159</v>
      </c>
      <c r="F8" s="52">
        <f t="shared" ref="F8:F33" si="4">(C8-B8)/B8</f>
        <v>-0.14196004440080653</v>
      </c>
      <c r="H8" s="19">
        <v>9176.622999999996</v>
      </c>
      <c r="I8" s="140">
        <v>8978.0119999999988</v>
      </c>
      <c r="J8" s="247">
        <f t="shared" ref="J8:J32" si="5">H8/$H$33</f>
        <v>0.10087280490681648</v>
      </c>
      <c r="K8" s="215">
        <f t="shared" ref="K8:K32" si="6">I8/$I$33</f>
        <v>0.10362634831082186</v>
      </c>
      <c r="L8" s="52">
        <f t="shared" ref="L8:L33" si="7">(I8-H8)/H8</f>
        <v>-2.1643146939783538E-2</v>
      </c>
      <c r="N8" s="27">
        <f t="shared" si="0"/>
        <v>1.1762398002476391</v>
      </c>
      <c r="O8" s="152">
        <f t="shared" si="1"/>
        <v>1.3411756199754523</v>
      </c>
      <c r="P8" s="52">
        <f t="shared" ref="P8:P71" si="8">(O8-N8)/N8</f>
        <v>0.1402229542760656</v>
      </c>
    </row>
    <row r="9" spans="1:16" ht="20.100000000000001" customHeight="1" x14ac:dyDescent="0.25">
      <c r="A9" s="8" t="s">
        <v>165</v>
      </c>
      <c r="B9" s="19">
        <v>24492.359999999993</v>
      </c>
      <c r="C9" s="140">
        <v>21237.580000000009</v>
      </c>
      <c r="D9" s="247">
        <f t="shared" si="2"/>
        <v>3.6929489835914965E-2</v>
      </c>
      <c r="E9" s="215">
        <f t="shared" si="3"/>
        <v>3.2859120442136139E-2</v>
      </c>
      <c r="F9" s="52">
        <f t="shared" si="4"/>
        <v>-0.13288960312521886</v>
      </c>
      <c r="H9" s="19">
        <v>5518.188000000001</v>
      </c>
      <c r="I9" s="140">
        <v>5811.5760000000009</v>
      </c>
      <c r="J9" s="247">
        <f t="shared" si="5"/>
        <v>6.0657945909201691E-2</v>
      </c>
      <c r="K9" s="215">
        <f t="shared" si="6"/>
        <v>6.7078591431022044E-2</v>
      </c>
      <c r="L9" s="52">
        <f t="shared" si="7"/>
        <v>5.3167452794286793E-2</v>
      </c>
      <c r="N9" s="27">
        <f t="shared" si="0"/>
        <v>2.2530242083653853</v>
      </c>
      <c r="O9" s="152">
        <f t="shared" si="1"/>
        <v>2.7364586737283618</v>
      </c>
      <c r="P9" s="52">
        <f t="shared" si="8"/>
        <v>0.21457135860680254</v>
      </c>
    </row>
    <row r="10" spans="1:16" ht="20.100000000000001" customHeight="1" x14ac:dyDescent="0.25">
      <c r="A10" s="8" t="s">
        <v>168</v>
      </c>
      <c r="B10" s="19">
        <v>36295.180000000008</v>
      </c>
      <c r="C10" s="140">
        <v>32181.559999999998</v>
      </c>
      <c r="D10" s="247">
        <f t="shared" si="2"/>
        <v>5.4725738185405763E-2</v>
      </c>
      <c r="E10" s="215">
        <f t="shared" si="3"/>
        <v>4.9791819786238839E-2</v>
      </c>
      <c r="F10" s="52">
        <f t="shared" si="4"/>
        <v>-0.11333791429054792</v>
      </c>
      <c r="H10" s="19">
        <v>5441.2359999999999</v>
      </c>
      <c r="I10" s="140">
        <v>5175.2189999999991</v>
      </c>
      <c r="J10" s="247">
        <f t="shared" si="5"/>
        <v>5.9812061308386177E-2</v>
      </c>
      <c r="K10" s="215">
        <f t="shared" si="6"/>
        <v>5.9733607693861754E-2</v>
      </c>
      <c r="L10" s="52">
        <f t="shared" si="7"/>
        <v>-4.8889075937893656E-2</v>
      </c>
      <c r="N10" s="27">
        <f t="shared" si="0"/>
        <v>1.4991621477011543</v>
      </c>
      <c r="O10" s="152">
        <f t="shared" si="1"/>
        <v>1.6081317997014439</v>
      </c>
      <c r="P10" s="52">
        <f t="shared" si="8"/>
        <v>7.2687035333293265E-2</v>
      </c>
    </row>
    <row r="11" spans="1:16" ht="20.100000000000001" customHeight="1" x14ac:dyDescent="0.25">
      <c r="A11" s="8" t="s">
        <v>167</v>
      </c>
      <c r="B11" s="19">
        <v>28977.309999999994</v>
      </c>
      <c r="C11" s="140">
        <v>26116.48</v>
      </c>
      <c r="D11" s="247">
        <f t="shared" si="2"/>
        <v>4.3691880860691139E-2</v>
      </c>
      <c r="E11" s="215">
        <f t="shared" si="3"/>
        <v>4.0407831864300893E-2</v>
      </c>
      <c r="F11" s="52">
        <f t="shared" si="4"/>
        <v>-9.8726555363489399E-2</v>
      </c>
      <c r="H11" s="19">
        <v>4834.956000000001</v>
      </c>
      <c r="I11" s="140">
        <v>4641.7789999999995</v>
      </c>
      <c r="J11" s="247">
        <f t="shared" si="5"/>
        <v>5.3147609237193479E-2</v>
      </c>
      <c r="K11" s="215">
        <f t="shared" si="6"/>
        <v>5.357651643101595E-2</v>
      </c>
      <c r="L11" s="52">
        <f t="shared" si="7"/>
        <v>-3.9954241569106617E-2</v>
      </c>
      <c r="N11" s="27">
        <f t="shared" si="0"/>
        <v>1.6685316891043378</v>
      </c>
      <c r="O11" s="152">
        <f t="shared" si="1"/>
        <v>1.7773371449751265</v>
      </c>
      <c r="P11" s="52">
        <f t="shared" si="8"/>
        <v>6.5210302316280916E-2</v>
      </c>
    </row>
    <row r="12" spans="1:16" ht="20.100000000000001" customHeight="1" x14ac:dyDescent="0.25">
      <c r="A12" s="8" t="s">
        <v>174</v>
      </c>
      <c r="B12" s="19">
        <v>22594.870000000006</v>
      </c>
      <c r="C12" s="140">
        <v>20226.849999999999</v>
      </c>
      <c r="D12" s="247">
        <f t="shared" si="2"/>
        <v>3.4068461430781696E-2</v>
      </c>
      <c r="E12" s="215">
        <f t="shared" si="3"/>
        <v>3.1295302963662577E-2</v>
      </c>
      <c r="F12" s="52">
        <f t="shared" si="4"/>
        <v>-0.10480343547008711</v>
      </c>
      <c r="H12" s="19">
        <v>4184.3730000000005</v>
      </c>
      <c r="I12" s="140">
        <v>4082.828</v>
      </c>
      <c r="J12" s="247">
        <f t="shared" si="5"/>
        <v>4.5996162344944393E-2</v>
      </c>
      <c r="K12" s="215">
        <f t="shared" si="6"/>
        <v>4.712497114296308E-2</v>
      </c>
      <c r="L12" s="52">
        <f t="shared" si="7"/>
        <v>-2.426767403383984E-2</v>
      </c>
      <c r="N12" s="27">
        <f t="shared" si="0"/>
        <v>1.8519128457034715</v>
      </c>
      <c r="O12" s="152">
        <f t="shared" si="1"/>
        <v>2.0185189488229756</v>
      </c>
      <c r="P12" s="52">
        <f t="shared" si="8"/>
        <v>8.9964332558110607E-2</v>
      </c>
    </row>
    <row r="13" spans="1:16" ht="20.100000000000001" customHeight="1" x14ac:dyDescent="0.25">
      <c r="A13" s="8" t="s">
        <v>172</v>
      </c>
      <c r="B13" s="19">
        <v>16800.510000000006</v>
      </c>
      <c r="C13" s="140">
        <v>16315.330000000004</v>
      </c>
      <c r="D13" s="247">
        <f t="shared" si="2"/>
        <v>2.5331746850168303E-2</v>
      </c>
      <c r="E13" s="215">
        <f t="shared" si="3"/>
        <v>2.5243337212770802E-2</v>
      </c>
      <c r="F13" s="52">
        <f t="shared" si="4"/>
        <v>-2.887888522431771E-2</v>
      </c>
      <c r="H13" s="19">
        <v>3546.2740000000013</v>
      </c>
      <c r="I13" s="140">
        <v>3493.2220000000002</v>
      </c>
      <c r="J13" s="247">
        <f t="shared" si="5"/>
        <v>3.8981944158337549E-2</v>
      </c>
      <c r="K13" s="215">
        <f t="shared" si="6"/>
        <v>4.0319598559127104E-2</v>
      </c>
      <c r="L13" s="52">
        <f t="shared" si="7"/>
        <v>-1.4959926954319103E-2</v>
      </c>
      <c r="N13" s="27">
        <f t="shared" si="0"/>
        <v>2.1108133026914064</v>
      </c>
      <c r="O13" s="152">
        <f t="shared" si="1"/>
        <v>2.1410673274766734</v>
      </c>
      <c r="P13" s="52">
        <f t="shared" si="8"/>
        <v>1.4332875743530401E-2</v>
      </c>
    </row>
    <row r="14" spans="1:16" ht="20.100000000000001" customHeight="1" x14ac:dyDescent="0.25">
      <c r="A14" s="8" t="s">
        <v>177</v>
      </c>
      <c r="B14" s="19">
        <v>17051.46</v>
      </c>
      <c r="C14" s="140">
        <v>34324.870000000003</v>
      </c>
      <c r="D14" s="247">
        <f t="shared" si="2"/>
        <v>2.5710128332161977E-2</v>
      </c>
      <c r="E14" s="215">
        <f t="shared" si="3"/>
        <v>5.3107982994798145E-2</v>
      </c>
      <c r="F14" s="52">
        <f t="shared" si="4"/>
        <v>1.0130164807001867</v>
      </c>
      <c r="H14" s="19">
        <v>2549.806</v>
      </c>
      <c r="I14" s="140">
        <v>3387.8960000000006</v>
      </c>
      <c r="J14" s="247">
        <f t="shared" si="5"/>
        <v>2.8028402516724314E-2</v>
      </c>
      <c r="K14" s="215">
        <f t="shared" si="6"/>
        <v>3.9103900834264897E-2</v>
      </c>
      <c r="L14" s="52">
        <f t="shared" si="7"/>
        <v>0.32868775114655807</v>
      </c>
      <c r="N14" s="27">
        <f t="shared" si="0"/>
        <v>1.4953593416634119</v>
      </c>
      <c r="O14" s="152">
        <f t="shared" si="1"/>
        <v>0.98700912778402372</v>
      </c>
      <c r="P14" s="52">
        <f t="shared" si="8"/>
        <v>-0.3399518762586578</v>
      </c>
    </row>
    <row r="15" spans="1:16" ht="20.100000000000001" customHeight="1" x14ac:dyDescent="0.25">
      <c r="A15" s="8" t="s">
        <v>170</v>
      </c>
      <c r="B15" s="19">
        <v>37677.449999999983</v>
      </c>
      <c r="C15" s="140">
        <v>39459.019999999997</v>
      </c>
      <c r="D15" s="247">
        <f t="shared" si="2"/>
        <v>5.6809919779808642E-2</v>
      </c>
      <c r="E15" s="215">
        <f t="shared" si="3"/>
        <v>6.1051621263282264E-2</v>
      </c>
      <c r="F15" s="52">
        <f t="shared" si="4"/>
        <v>4.7284781746111136E-2</v>
      </c>
      <c r="H15" s="19">
        <v>3892.2540000000017</v>
      </c>
      <c r="I15" s="140">
        <v>3377.9299999999994</v>
      </c>
      <c r="J15" s="247">
        <f t="shared" si="5"/>
        <v>4.2785083182536369E-2</v>
      </c>
      <c r="K15" s="215">
        <f t="shared" si="6"/>
        <v>3.8988870893642655E-2</v>
      </c>
      <c r="L15" s="52">
        <f t="shared" si="7"/>
        <v>-0.13214039988140602</v>
      </c>
      <c r="N15" s="27">
        <f t="shared" si="0"/>
        <v>1.0330460262040035</v>
      </c>
      <c r="O15" s="152">
        <f t="shared" si="1"/>
        <v>0.85606028735635076</v>
      </c>
      <c r="P15" s="52">
        <f t="shared" si="8"/>
        <v>-0.17132415628953018</v>
      </c>
    </row>
    <row r="16" spans="1:16" ht="20.100000000000001" customHeight="1" x14ac:dyDescent="0.25">
      <c r="A16" s="8" t="s">
        <v>186</v>
      </c>
      <c r="B16" s="19">
        <v>58449.569999999992</v>
      </c>
      <c r="C16" s="140">
        <v>53917.2</v>
      </c>
      <c r="D16" s="247">
        <f t="shared" si="2"/>
        <v>8.8130045501070564E-2</v>
      </c>
      <c r="E16" s="215">
        <f t="shared" si="3"/>
        <v>8.3421546555810119E-2</v>
      </c>
      <c r="F16" s="52">
        <f t="shared" si="4"/>
        <v>-7.7543256520107781E-2</v>
      </c>
      <c r="H16" s="19">
        <v>3233.8530000000001</v>
      </c>
      <c r="I16" s="140">
        <v>3338.547</v>
      </c>
      <c r="J16" s="247">
        <f t="shared" si="5"/>
        <v>3.5547697967577327E-2</v>
      </c>
      <c r="K16" s="215">
        <f t="shared" si="6"/>
        <v>3.8534302947473162E-2</v>
      </c>
      <c r="L16" s="52">
        <f t="shared" si="7"/>
        <v>3.2374384364409869E-2</v>
      </c>
      <c r="N16" s="27">
        <f t="shared" si="0"/>
        <v>0.55327233374000873</v>
      </c>
      <c r="O16" s="152">
        <f t="shared" si="1"/>
        <v>0.61919888273129908</v>
      </c>
      <c r="P16" s="52">
        <f t="shared" si="8"/>
        <v>0.1191575015971615</v>
      </c>
    </row>
    <row r="17" spans="1:16" ht="20.100000000000001" customHeight="1" x14ac:dyDescent="0.25">
      <c r="A17" s="8" t="s">
        <v>183</v>
      </c>
      <c r="B17" s="19">
        <v>10841.22</v>
      </c>
      <c r="C17" s="140">
        <v>10237.89</v>
      </c>
      <c r="D17" s="247">
        <f t="shared" si="2"/>
        <v>1.6346351425461578E-2</v>
      </c>
      <c r="E17" s="215">
        <f t="shared" si="3"/>
        <v>1.5840225702897458E-2</v>
      </c>
      <c r="F17" s="52">
        <f t="shared" si="4"/>
        <v>-5.5651485718397002E-2</v>
      </c>
      <c r="H17" s="19">
        <v>3036.069</v>
      </c>
      <c r="I17" s="140">
        <v>2856.4329999999995</v>
      </c>
      <c r="J17" s="247">
        <f t="shared" si="5"/>
        <v>3.3373583715995914E-2</v>
      </c>
      <c r="K17" s="215">
        <f t="shared" si="6"/>
        <v>3.2969628575293258E-2</v>
      </c>
      <c r="L17" s="52">
        <f t="shared" si="7"/>
        <v>-5.9167298239928154E-2</v>
      </c>
      <c r="N17" s="27">
        <f t="shared" si="0"/>
        <v>2.8004864766142559</v>
      </c>
      <c r="O17" s="152">
        <f t="shared" si="1"/>
        <v>2.7900602565567705</v>
      </c>
      <c r="P17" s="52">
        <f t="shared" si="8"/>
        <v>-3.7230031798227169E-3</v>
      </c>
    </row>
    <row r="18" spans="1:16" ht="20.100000000000001" customHeight="1" x14ac:dyDescent="0.25">
      <c r="A18" s="8" t="s">
        <v>176</v>
      </c>
      <c r="B18" s="19">
        <v>32617.249999999996</v>
      </c>
      <c r="C18" s="140">
        <v>14008.689999999999</v>
      </c>
      <c r="D18" s="247">
        <f t="shared" si="2"/>
        <v>4.9180168932291442E-2</v>
      </c>
      <c r="E18" s="215">
        <f t="shared" si="3"/>
        <v>2.1674467239042674E-2</v>
      </c>
      <c r="F18" s="52">
        <f t="shared" si="4"/>
        <v>-0.57051284213108089</v>
      </c>
      <c r="H18" s="19">
        <v>6085.0999999999995</v>
      </c>
      <c r="I18" s="140">
        <v>2508.7449999999999</v>
      </c>
      <c r="J18" s="247">
        <f t="shared" si="5"/>
        <v>6.6889650488907437E-2</v>
      </c>
      <c r="K18" s="215">
        <f t="shared" si="6"/>
        <v>2.8956531044181364E-2</v>
      </c>
      <c r="L18" s="52">
        <f t="shared" si="7"/>
        <v>-0.58772329131813772</v>
      </c>
      <c r="N18" s="27">
        <f t="shared" si="0"/>
        <v>1.8656079221884125</v>
      </c>
      <c r="O18" s="152">
        <f t="shared" si="1"/>
        <v>1.7908491086604101</v>
      </c>
      <c r="P18" s="52">
        <f t="shared" si="8"/>
        <v>-4.0072092661521362E-2</v>
      </c>
    </row>
    <row r="19" spans="1:16" ht="20.100000000000001" customHeight="1" x14ac:dyDescent="0.25">
      <c r="A19" s="8" t="s">
        <v>175</v>
      </c>
      <c r="B19" s="19">
        <v>17081.690000000002</v>
      </c>
      <c r="C19" s="140">
        <v>13717.960000000001</v>
      </c>
      <c r="D19" s="247">
        <f t="shared" si="2"/>
        <v>2.5755709014372258E-2</v>
      </c>
      <c r="E19" s="215">
        <f t="shared" si="3"/>
        <v>2.1224645174280955E-2</v>
      </c>
      <c r="F19" s="52">
        <f t="shared" si="4"/>
        <v>-0.1969202110564002</v>
      </c>
      <c r="H19" s="19">
        <v>2483.0480000000002</v>
      </c>
      <c r="I19" s="140">
        <v>1891.1789999999999</v>
      </c>
      <c r="J19" s="247">
        <f t="shared" si="5"/>
        <v>2.7294574101852171E-2</v>
      </c>
      <c r="K19" s="215">
        <f t="shared" si="6"/>
        <v>2.1828437495083744E-2</v>
      </c>
      <c r="L19" s="52">
        <f t="shared" si="7"/>
        <v>-0.23836389791900933</v>
      </c>
      <c r="N19" s="27">
        <f t="shared" si="0"/>
        <v>1.4536313444395723</v>
      </c>
      <c r="O19" s="152">
        <f t="shared" si="1"/>
        <v>1.3786153334752396</v>
      </c>
      <c r="P19" s="52">
        <f t="shared" si="8"/>
        <v>-5.1605939326558853E-2</v>
      </c>
    </row>
    <row r="20" spans="1:16" ht="20.100000000000001" customHeight="1" x14ac:dyDescent="0.25">
      <c r="A20" s="8" t="s">
        <v>180</v>
      </c>
      <c r="B20" s="19">
        <v>15158.510000000002</v>
      </c>
      <c r="C20" s="140">
        <v>14143.060000000001</v>
      </c>
      <c r="D20" s="247">
        <f t="shared" si="2"/>
        <v>2.2855945322239897E-2</v>
      </c>
      <c r="E20" s="215">
        <f t="shared" si="3"/>
        <v>2.1882366633126649E-2</v>
      </c>
      <c r="F20" s="52">
        <f t="shared" si="4"/>
        <v>-6.6988773962612463E-2</v>
      </c>
      <c r="H20" s="19">
        <v>1935.702</v>
      </c>
      <c r="I20" s="140">
        <v>1800.0279999999996</v>
      </c>
      <c r="J20" s="247">
        <f t="shared" si="5"/>
        <v>2.1277946168621567E-2</v>
      </c>
      <c r="K20" s="215">
        <f t="shared" si="6"/>
        <v>2.0776350989198056E-2</v>
      </c>
      <c r="L20" s="52">
        <f t="shared" si="7"/>
        <v>-7.0090334152674544E-2</v>
      </c>
      <c r="N20" s="27">
        <f t="shared" si="0"/>
        <v>1.2769737922790565</v>
      </c>
      <c r="O20" s="152">
        <f t="shared" si="1"/>
        <v>1.2727288154048697</v>
      </c>
      <c r="P20" s="52">
        <f t="shared" si="8"/>
        <v>-3.3242474511639289E-3</v>
      </c>
    </row>
    <row r="21" spans="1:16" ht="20.100000000000001" customHeight="1" x14ac:dyDescent="0.25">
      <c r="A21" s="8" t="s">
        <v>171</v>
      </c>
      <c r="B21" s="19">
        <v>9606.2999999999938</v>
      </c>
      <c r="C21" s="140">
        <v>12660.979999999998</v>
      </c>
      <c r="D21" s="247">
        <f t="shared" si="2"/>
        <v>1.4484343616162338E-2</v>
      </c>
      <c r="E21" s="215">
        <f t="shared" si="3"/>
        <v>1.9589268962634944E-2</v>
      </c>
      <c r="F21" s="52">
        <f t="shared" si="4"/>
        <v>0.31798715426334861</v>
      </c>
      <c r="H21" s="19">
        <v>1574.0720000000001</v>
      </c>
      <c r="I21" s="140">
        <v>1670.0559999999998</v>
      </c>
      <c r="J21" s="247">
        <f t="shared" si="5"/>
        <v>1.730277660586934E-2</v>
      </c>
      <c r="K21" s="215">
        <f t="shared" si="6"/>
        <v>1.9276183274713591E-2</v>
      </c>
      <c r="L21" s="52">
        <f t="shared" si="7"/>
        <v>6.0978150935916332E-2</v>
      </c>
      <c r="N21" s="27">
        <f t="shared" si="0"/>
        <v>1.6385830132309018</v>
      </c>
      <c r="O21" s="152">
        <f t="shared" si="1"/>
        <v>1.3190574505291062</v>
      </c>
      <c r="P21" s="52">
        <f t="shared" si="8"/>
        <v>-0.19500114435567478</v>
      </c>
    </row>
    <row r="22" spans="1:16" ht="20.100000000000001" customHeight="1" x14ac:dyDescent="0.25">
      <c r="A22" s="8" t="s">
        <v>169</v>
      </c>
      <c r="B22" s="19">
        <v>12079.019999999999</v>
      </c>
      <c r="C22" s="140">
        <v>7096.0800000000017</v>
      </c>
      <c r="D22" s="247">
        <f t="shared" si="2"/>
        <v>1.8212701688110646E-2</v>
      </c>
      <c r="E22" s="215">
        <f t="shared" si="3"/>
        <v>1.0979167465739193E-2</v>
      </c>
      <c r="F22" s="52">
        <f t="shared" si="4"/>
        <v>-0.41252849982862827</v>
      </c>
      <c r="H22" s="19">
        <v>2284.203</v>
      </c>
      <c r="I22" s="140">
        <v>1519.0699999999997</v>
      </c>
      <c r="J22" s="247">
        <f t="shared" si="5"/>
        <v>2.5108796949222502E-2</v>
      </c>
      <c r="K22" s="215">
        <f t="shared" si="6"/>
        <v>1.7533466977825398E-2</v>
      </c>
      <c r="L22" s="52">
        <f t="shared" si="7"/>
        <v>-0.33496716360148387</v>
      </c>
      <c r="N22" s="27">
        <f t="shared" si="0"/>
        <v>1.8910499361703188</v>
      </c>
      <c r="O22" s="152">
        <f t="shared" si="1"/>
        <v>2.1407171283300066</v>
      </c>
      <c r="P22" s="52">
        <f t="shared" si="8"/>
        <v>0.1320257003182603</v>
      </c>
    </row>
    <row r="23" spans="1:16" ht="20.100000000000001" customHeight="1" x14ac:dyDescent="0.25">
      <c r="A23" s="8" t="s">
        <v>203</v>
      </c>
      <c r="B23" s="19">
        <v>15786.129999999997</v>
      </c>
      <c r="C23" s="140">
        <v>15425.460000000001</v>
      </c>
      <c r="D23" s="247">
        <f t="shared" si="2"/>
        <v>2.38022684373181E-2</v>
      </c>
      <c r="E23" s="215">
        <f t="shared" si="3"/>
        <v>2.3866516242215599E-2</v>
      </c>
      <c r="F23" s="52">
        <f t="shared" si="4"/>
        <v>-2.284727162388733E-2</v>
      </c>
      <c r="H23" s="19">
        <v>1332.6379999999999</v>
      </c>
      <c r="I23" s="140">
        <v>1429.9080000000001</v>
      </c>
      <c r="J23" s="247">
        <f t="shared" si="5"/>
        <v>1.4648845548674077E-2</v>
      </c>
      <c r="K23" s="215">
        <f t="shared" si="6"/>
        <v>1.6504337982665949E-2</v>
      </c>
      <c r="L23" s="52">
        <f t="shared" si="7"/>
        <v>7.2990564579428333E-2</v>
      </c>
      <c r="N23" s="27">
        <f t="shared" si="0"/>
        <v>0.84418283645199943</v>
      </c>
      <c r="O23" s="152">
        <f t="shared" si="1"/>
        <v>0.92697916302009797</v>
      </c>
      <c r="P23" s="52">
        <f t="shared" si="8"/>
        <v>9.8078666128870506E-2</v>
      </c>
    </row>
    <row r="24" spans="1:16" ht="20.100000000000001" customHeight="1" x14ac:dyDescent="0.25">
      <c r="A24" s="8" t="s">
        <v>178</v>
      </c>
      <c r="B24" s="19">
        <v>5426.199999999998</v>
      </c>
      <c r="C24" s="140">
        <v>6363.0199999999986</v>
      </c>
      <c r="D24" s="247">
        <f t="shared" si="2"/>
        <v>8.1816042940591176E-3</v>
      </c>
      <c r="E24" s="215">
        <f t="shared" si="3"/>
        <v>9.8449654129953122E-3</v>
      </c>
      <c r="F24" s="52">
        <f t="shared" si="4"/>
        <v>0.17264752497143507</v>
      </c>
      <c r="H24" s="19">
        <v>1371.63</v>
      </c>
      <c r="I24" s="140">
        <v>1247.7030000000002</v>
      </c>
      <c r="J24" s="247">
        <f t="shared" si="5"/>
        <v>1.5077459910289087E-2</v>
      </c>
      <c r="K24" s="215">
        <f t="shared" si="6"/>
        <v>1.4401284567948607E-2</v>
      </c>
      <c r="L24" s="52">
        <f t="shared" si="7"/>
        <v>-9.0350167319174918E-2</v>
      </c>
      <c r="N24" s="27">
        <f t="shared" si="0"/>
        <v>2.5277910876856744</v>
      </c>
      <c r="O24" s="152">
        <f t="shared" si="1"/>
        <v>1.9608660667418936</v>
      </c>
      <c r="P24" s="52">
        <f t="shared" si="8"/>
        <v>-0.22427684934312767</v>
      </c>
    </row>
    <row r="25" spans="1:16" ht="20.100000000000001" customHeight="1" x14ac:dyDescent="0.25">
      <c r="A25" s="8" t="s">
        <v>179</v>
      </c>
      <c r="B25" s="19">
        <v>6636.22</v>
      </c>
      <c r="C25" s="140">
        <v>5615.4900000000016</v>
      </c>
      <c r="D25" s="247">
        <f t="shared" si="2"/>
        <v>1.0006067975437878E-2</v>
      </c>
      <c r="E25" s="215">
        <f t="shared" si="3"/>
        <v>8.6883751468675371E-3</v>
      </c>
      <c r="F25" s="52">
        <f t="shared" si="4"/>
        <v>-0.15381195921774724</v>
      </c>
      <c r="H25" s="19">
        <v>1427.329</v>
      </c>
      <c r="I25" s="140">
        <v>1219.5130000000001</v>
      </c>
      <c r="J25" s="247">
        <f t="shared" si="5"/>
        <v>1.568972374203904E-2</v>
      </c>
      <c r="K25" s="215">
        <f t="shared" si="6"/>
        <v>1.4075908888022797E-2</v>
      </c>
      <c r="L25" s="52">
        <f t="shared" si="7"/>
        <v>-0.14559782642964572</v>
      </c>
      <c r="N25" s="27">
        <f t="shared" si="0"/>
        <v>2.1508162779413582</v>
      </c>
      <c r="O25" s="152">
        <f t="shared" si="1"/>
        <v>2.1716947229894448</v>
      </c>
      <c r="P25" s="52">
        <f t="shared" si="8"/>
        <v>9.707219190320731E-3</v>
      </c>
    </row>
    <row r="26" spans="1:16" ht="20.100000000000001" customHeight="1" x14ac:dyDescent="0.25">
      <c r="A26" s="8" t="s">
        <v>194</v>
      </c>
      <c r="B26" s="19">
        <v>3229.9500000000003</v>
      </c>
      <c r="C26" s="140">
        <v>3935.9400000000005</v>
      </c>
      <c r="D26" s="247">
        <f t="shared" si="2"/>
        <v>4.8701066657322357E-3</v>
      </c>
      <c r="E26" s="215">
        <f t="shared" si="3"/>
        <v>6.0897487620068429E-3</v>
      </c>
      <c r="F26" s="52">
        <f t="shared" si="4"/>
        <v>0.21857613894951941</v>
      </c>
      <c r="H26" s="19">
        <v>893.86900000000003</v>
      </c>
      <c r="I26" s="140">
        <v>1114.5870000000002</v>
      </c>
      <c r="J26" s="247">
        <f t="shared" si="5"/>
        <v>9.8257358125370502E-3</v>
      </c>
      <c r="K26" s="215">
        <f t="shared" si="6"/>
        <v>1.2864828058228708E-2</v>
      </c>
      <c r="L26" s="52">
        <f t="shared" si="7"/>
        <v>0.24692432560028391</v>
      </c>
      <c r="N26" s="27">
        <f t="shared" si="0"/>
        <v>2.7674391244446506</v>
      </c>
      <c r="O26" s="152">
        <f t="shared" si="1"/>
        <v>2.831819082607967</v>
      </c>
      <c r="P26" s="52">
        <f t="shared" si="8"/>
        <v>2.3263369226318838E-2</v>
      </c>
    </row>
    <row r="27" spans="1:16" ht="20.100000000000001" customHeight="1" x14ac:dyDescent="0.25">
      <c r="A27" s="8" t="s">
        <v>189</v>
      </c>
      <c r="B27" s="19">
        <v>2788.44</v>
      </c>
      <c r="C27" s="140">
        <v>3912.4600000000005</v>
      </c>
      <c r="D27" s="247">
        <f t="shared" si="2"/>
        <v>4.2043995204242776E-3</v>
      </c>
      <c r="E27" s="215">
        <f t="shared" si="3"/>
        <v>6.0534201337930187E-3</v>
      </c>
      <c r="F27" s="52">
        <f t="shared" si="4"/>
        <v>0.40309994118575276</v>
      </c>
      <c r="H27" s="19">
        <v>657.21</v>
      </c>
      <c r="I27" s="140">
        <v>975.16100000000006</v>
      </c>
      <c r="J27" s="247">
        <f t="shared" si="5"/>
        <v>7.2242933062422734E-3</v>
      </c>
      <c r="K27" s="215">
        <f t="shared" si="6"/>
        <v>1.1255540028809203E-2</v>
      </c>
      <c r="L27" s="52">
        <f t="shared" si="7"/>
        <v>0.48378904764078451</v>
      </c>
      <c r="N27" s="27">
        <f t="shared" si="0"/>
        <v>2.3569092395748164</v>
      </c>
      <c r="O27" s="152">
        <f t="shared" si="1"/>
        <v>2.4924497630646703</v>
      </c>
      <c r="P27" s="52">
        <f t="shared" si="8"/>
        <v>5.7507739888323091E-2</v>
      </c>
    </row>
    <row r="28" spans="1:16" ht="20.100000000000001" customHeight="1" x14ac:dyDescent="0.25">
      <c r="A28" s="8" t="s">
        <v>185</v>
      </c>
      <c r="B28" s="19">
        <v>9737.5699999999979</v>
      </c>
      <c r="C28" s="140">
        <v>6506.01</v>
      </c>
      <c r="D28" s="247">
        <f t="shared" si="2"/>
        <v>1.4682272036729433E-2</v>
      </c>
      <c r="E28" s="215">
        <f t="shared" si="3"/>
        <v>1.0066201807726778E-2</v>
      </c>
      <c r="F28" s="52">
        <f t="shared" ref="F28:F29" si="9">(C28-B28)/B28</f>
        <v>-0.33186513678463914</v>
      </c>
      <c r="H28" s="19">
        <v>1310.1229999999996</v>
      </c>
      <c r="I28" s="140">
        <v>932.85899999999992</v>
      </c>
      <c r="J28" s="247">
        <f t="shared" si="5"/>
        <v>1.4401352412857447E-2</v>
      </c>
      <c r="K28" s="215">
        <f t="shared" si="6"/>
        <v>1.0767280290880093E-2</v>
      </c>
      <c r="L28" s="52">
        <f t="shared" ref="L28" si="10">(I28-H28)/H28</f>
        <v>-0.28796074872359295</v>
      </c>
      <c r="N28" s="27">
        <f t="shared" si="0"/>
        <v>1.3454311496605413</v>
      </c>
      <c r="O28" s="152">
        <f t="shared" si="1"/>
        <v>1.4338419399908697</v>
      </c>
      <c r="P28" s="52">
        <f t="shared" ref="P28" si="11">(O28-N28)/N28</f>
        <v>6.5711865191046645E-2</v>
      </c>
    </row>
    <row r="29" spans="1:16" ht="20.100000000000001" customHeight="1" x14ac:dyDescent="0.25">
      <c r="A29" s="8" t="s">
        <v>204</v>
      </c>
      <c r="B29" s="19">
        <v>5423.2100000000009</v>
      </c>
      <c r="C29" s="140">
        <v>4442.07</v>
      </c>
      <c r="D29" s="247">
        <f t="shared" si="2"/>
        <v>8.1770959831160613E-3</v>
      </c>
      <c r="E29" s="215">
        <f t="shared" si="3"/>
        <v>6.8728411213706845E-3</v>
      </c>
      <c r="F29" s="52">
        <f t="shared" si="9"/>
        <v>-0.18091499314981369</v>
      </c>
      <c r="H29" s="19">
        <v>803.23900000000003</v>
      </c>
      <c r="I29" s="140">
        <v>823.49399999999991</v>
      </c>
      <c r="J29" s="247">
        <f t="shared" si="5"/>
        <v>8.829497620262531E-3</v>
      </c>
      <c r="K29" s="215">
        <f t="shared" si="6"/>
        <v>9.5049634680675343E-3</v>
      </c>
      <c r="L29" s="52">
        <f t="shared" ref="L29:L32" si="12">(I29-H29)/H29</f>
        <v>2.5216654071826543E-2</v>
      </c>
      <c r="N29" s="27">
        <f t="shared" ref="N29:N30" si="13">(H29/B29)*10</f>
        <v>1.4811135840212715</v>
      </c>
      <c r="O29" s="152">
        <f t="shared" ref="O29:O30" si="14">(I29/C29)*10</f>
        <v>1.8538519203884674</v>
      </c>
      <c r="P29" s="52">
        <f t="shared" ref="P29:P30" si="15">(O29-N29)/N29</f>
        <v>0.25166087218996347</v>
      </c>
    </row>
    <row r="30" spans="1:16" ht="20.100000000000001" customHeight="1" x14ac:dyDescent="0.25">
      <c r="A30" s="8" t="s">
        <v>184</v>
      </c>
      <c r="B30" s="19">
        <v>1474.9599999999996</v>
      </c>
      <c r="C30" s="140">
        <v>1682.4899999999998</v>
      </c>
      <c r="D30" s="247">
        <f t="shared" si="2"/>
        <v>2.2239392336378012E-3</v>
      </c>
      <c r="E30" s="215">
        <f t="shared" si="3"/>
        <v>2.6031751994666816E-3</v>
      </c>
      <c r="F30" s="52">
        <f t="shared" si="4"/>
        <v>0.14070212073547775</v>
      </c>
      <c r="H30" s="19">
        <v>386.06899999999996</v>
      </c>
      <c r="I30" s="140">
        <v>781.21600000000001</v>
      </c>
      <c r="J30" s="247">
        <f t="shared" si="5"/>
        <v>4.2438120120625797E-3</v>
      </c>
      <c r="K30" s="215">
        <f t="shared" si="6"/>
        <v>9.0169807438425145E-3</v>
      </c>
      <c r="L30" s="52">
        <f t="shared" si="12"/>
        <v>1.0235139314474877</v>
      </c>
      <c r="N30" s="27">
        <f t="shared" si="13"/>
        <v>2.6174879318761191</v>
      </c>
      <c r="O30" s="152">
        <f t="shared" si="14"/>
        <v>4.643213332620105</v>
      </c>
      <c r="P30" s="52">
        <f t="shared" si="15"/>
        <v>0.77391967163417652</v>
      </c>
    </row>
    <row r="31" spans="1:16" ht="20.100000000000001" customHeight="1" x14ac:dyDescent="0.25">
      <c r="A31" s="8" t="s">
        <v>207</v>
      </c>
      <c r="B31" s="19">
        <v>27407.760000000006</v>
      </c>
      <c r="C31" s="140">
        <v>24404.059999999994</v>
      </c>
      <c r="D31" s="247">
        <f t="shared" si="2"/>
        <v>4.1325319174844617E-2</v>
      </c>
      <c r="E31" s="215">
        <f t="shared" si="3"/>
        <v>3.775834849437254E-2</v>
      </c>
      <c r="F31" s="52">
        <f t="shared" si="4"/>
        <v>-0.10959304955968714</v>
      </c>
      <c r="H31" s="19">
        <v>829.48599999999988</v>
      </c>
      <c r="I31" s="140">
        <v>761.79100000000017</v>
      </c>
      <c r="J31" s="247">
        <f t="shared" si="5"/>
        <v>9.1180142685316368E-3</v>
      </c>
      <c r="K31" s="215">
        <f t="shared" si="6"/>
        <v>8.7927727770969032E-3</v>
      </c>
      <c r="L31" s="52">
        <f t="shared" si="12"/>
        <v>-8.1610780652114343E-2</v>
      </c>
      <c r="N31" s="27">
        <f t="shared" ref="N31:N32" si="16">(H31/B31)*10</f>
        <v>0.30264640379221058</v>
      </c>
      <c r="O31" s="152">
        <f t="shared" ref="O31:O32" si="17">(I31/C31)*10</f>
        <v>0.3121574852708936</v>
      </c>
      <c r="P31" s="52">
        <f t="shared" ref="P31:P32" si="18">(O31-N31)/N31</f>
        <v>3.1426381941128512E-2</v>
      </c>
    </row>
    <row r="32" spans="1:16" ht="20.100000000000001" customHeight="1" thickBot="1" x14ac:dyDescent="0.3">
      <c r="A32" s="8" t="s">
        <v>17</v>
      </c>
      <c r="B32" s="19">
        <f>B33-SUM(B7:B31)</f>
        <v>74674.650000000256</v>
      </c>
      <c r="C32" s="140">
        <f>C33-SUM(C7:C31)</f>
        <v>45730.239999999991</v>
      </c>
      <c r="D32" s="247">
        <f t="shared" si="2"/>
        <v>0.11259416112516384</v>
      </c>
      <c r="E32" s="215">
        <f t="shared" si="3"/>
        <v>7.0754552261029308E-2</v>
      </c>
      <c r="F32" s="52">
        <f t="shared" si="4"/>
        <v>-0.38760690542239123</v>
      </c>
      <c r="H32" s="19">
        <f>H33-SUM(H7:H31)</f>
        <v>13947.929000000062</v>
      </c>
      <c r="I32" s="140">
        <f>I33-SUM(I7:I31)</f>
        <v>8500.1189999999333</v>
      </c>
      <c r="J32" s="247">
        <f t="shared" si="5"/>
        <v>0.15332075000478224</v>
      </c>
      <c r="K32" s="215">
        <f t="shared" si="6"/>
        <v>9.8110393723847555E-2</v>
      </c>
      <c r="L32" s="52">
        <f t="shared" si="12"/>
        <v>-0.39058199966461721</v>
      </c>
      <c r="N32" s="27">
        <f t="shared" si="16"/>
        <v>1.8678264980150576</v>
      </c>
      <c r="O32" s="152">
        <f t="shared" si="17"/>
        <v>1.8587523266879715</v>
      </c>
      <c r="P32" s="52">
        <f t="shared" si="18"/>
        <v>-4.858144659972025E-3</v>
      </c>
    </row>
    <row r="33" spans="1:16" ht="26.25" customHeight="1" thickBot="1" x14ac:dyDescent="0.3">
      <c r="A33" s="12" t="s">
        <v>18</v>
      </c>
      <c r="B33" s="17">
        <v>663219.55999999994</v>
      </c>
      <c r="C33" s="145">
        <v>646322.22999999975</v>
      </c>
      <c r="D33" s="243">
        <f>SUM(D7:D32)</f>
        <v>1.0000000000000007</v>
      </c>
      <c r="E33" s="244">
        <f>SUM(E7:E32)</f>
        <v>1.0000000000000002</v>
      </c>
      <c r="F33" s="57">
        <f t="shared" si="4"/>
        <v>-2.547773168813084E-2</v>
      </c>
      <c r="G33" s="1"/>
      <c r="H33" s="17">
        <v>90972.220000000074</v>
      </c>
      <c r="I33" s="145">
        <v>86638.312999999936</v>
      </c>
      <c r="J33" s="243">
        <f>SUM(J7:J32)</f>
        <v>0.99999999999999978</v>
      </c>
      <c r="K33" s="244">
        <f>SUM(K7:K32)</f>
        <v>1.0000000000000004</v>
      </c>
      <c r="L33" s="57">
        <f t="shared" si="7"/>
        <v>-4.7639894904182113E-2</v>
      </c>
      <c r="N33" s="29">
        <f t="shared" si="0"/>
        <v>1.3716757690319037</v>
      </c>
      <c r="O33" s="146">
        <f t="shared" si="1"/>
        <v>1.3404817129684674</v>
      </c>
      <c r="P33" s="57">
        <f t="shared" si="8"/>
        <v>-2.2741566751924406E-2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5"/>
      <c r="D36" s="349" t="s">
        <v>104</v>
      </c>
      <c r="E36" s="345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5"/>
      <c r="P36" s="130" t="s">
        <v>0</v>
      </c>
    </row>
    <row r="37" spans="1:16" x14ac:dyDescent="0.25">
      <c r="A37" s="362"/>
      <c r="B37" s="352" t="str">
        <f>B5</f>
        <v>jan-jul</v>
      </c>
      <c r="C37" s="354"/>
      <c r="D37" s="352" t="str">
        <f>B5</f>
        <v>jan-jul</v>
      </c>
      <c r="E37" s="354"/>
      <c r="F37" s="131" t="str">
        <f>F5</f>
        <v>2022/2021</v>
      </c>
      <c r="H37" s="355" t="str">
        <f>B5</f>
        <v>jan-jul</v>
      </c>
      <c r="I37" s="354"/>
      <c r="J37" s="352" t="str">
        <f>B5</f>
        <v>jan-jul</v>
      </c>
      <c r="K37" s="353"/>
      <c r="L37" s="131" t="str">
        <f>L5</f>
        <v>2022/2021</v>
      </c>
      <c r="N37" s="355" t="str">
        <f>B5</f>
        <v>jan-jul</v>
      </c>
      <c r="O37" s="353"/>
      <c r="P37" s="131" t="str">
        <f>P5</f>
        <v>2022/2021</v>
      </c>
    </row>
    <row r="38" spans="1:16" ht="19.5" customHeight="1" thickBot="1" x14ac:dyDescent="0.3">
      <c r="A38" s="363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166</v>
      </c>
      <c r="B39" s="39">
        <v>78016.599999999991</v>
      </c>
      <c r="C39" s="147">
        <v>66941.36000000003</v>
      </c>
      <c r="D39" s="247">
        <f t="shared" ref="D39:D61" si="19">B39/$B$62</f>
        <v>0.28692629663183056</v>
      </c>
      <c r="E39" s="246">
        <f t="shared" ref="E39:E61" si="20">C39/$C$62</f>
        <v>0.27637895599082785</v>
      </c>
      <c r="F39" s="52">
        <f>(C39-B39)/B39</f>
        <v>-0.14196004440080653</v>
      </c>
      <c r="H39" s="39">
        <v>9176.622999999996</v>
      </c>
      <c r="I39" s="147">
        <v>8978.0119999999988</v>
      </c>
      <c r="J39" s="247">
        <f t="shared" ref="J39:J61" si="21">H39/$H$62</f>
        <v>0.21555060561943801</v>
      </c>
      <c r="K39" s="246">
        <f t="shared" ref="K39:K61" si="22">I39/$I$62</f>
        <v>0.26253739391016401</v>
      </c>
      <c r="L39" s="52">
        <f>(I39-H39)/H39</f>
        <v>-2.1643146939783538E-2</v>
      </c>
      <c r="N39" s="27">
        <f t="shared" ref="N39:N62" si="23">(H39/B39)*10</f>
        <v>1.1762398002476391</v>
      </c>
      <c r="O39" s="151">
        <f t="shared" ref="O39:O62" si="24">(I39/C39)*10</f>
        <v>1.3411756199754523</v>
      </c>
      <c r="P39" s="61">
        <f t="shared" si="8"/>
        <v>0.1402229542760656</v>
      </c>
    </row>
    <row r="40" spans="1:16" ht="20.100000000000001" customHeight="1" x14ac:dyDescent="0.25">
      <c r="A40" s="38" t="s">
        <v>172</v>
      </c>
      <c r="B40" s="19">
        <v>16800.510000000006</v>
      </c>
      <c r="C40" s="140">
        <v>16315.330000000004</v>
      </c>
      <c r="D40" s="247">
        <f t="shared" si="19"/>
        <v>6.1788236296198985E-2</v>
      </c>
      <c r="E40" s="215">
        <f t="shared" si="20"/>
        <v>6.7360655236849573E-2</v>
      </c>
      <c r="F40" s="52">
        <f t="shared" ref="F40:F62" si="25">(C40-B40)/B40</f>
        <v>-2.887888522431771E-2</v>
      </c>
      <c r="H40" s="19">
        <v>3546.2740000000013</v>
      </c>
      <c r="I40" s="140">
        <v>3493.2220000000002</v>
      </c>
      <c r="J40" s="247">
        <f t="shared" si="21"/>
        <v>8.3298780868786643E-2</v>
      </c>
      <c r="K40" s="215">
        <f t="shared" si="22"/>
        <v>0.10214971869381007</v>
      </c>
      <c r="L40" s="52">
        <f t="shared" ref="L40:L62" si="26">(I40-H40)/H40</f>
        <v>-1.4959926954319103E-2</v>
      </c>
      <c r="N40" s="27">
        <f t="shared" si="23"/>
        <v>2.1108133026914064</v>
      </c>
      <c r="O40" s="152">
        <f t="shared" si="24"/>
        <v>2.1410673274766734</v>
      </c>
      <c r="P40" s="52">
        <f t="shared" si="8"/>
        <v>1.4332875743530401E-2</v>
      </c>
    </row>
    <row r="41" spans="1:16" ht="20.100000000000001" customHeight="1" x14ac:dyDescent="0.25">
      <c r="A41" s="38" t="s">
        <v>177</v>
      </c>
      <c r="B41" s="19">
        <v>17051.46</v>
      </c>
      <c r="C41" s="140">
        <v>34324.870000000003</v>
      </c>
      <c r="D41" s="247">
        <f t="shared" si="19"/>
        <v>6.2711170058241367E-2</v>
      </c>
      <c r="E41" s="215">
        <f t="shared" si="20"/>
        <v>0.14171614880726779</v>
      </c>
      <c r="F41" s="52">
        <f t="shared" si="25"/>
        <v>1.0130164807001867</v>
      </c>
      <c r="H41" s="19">
        <v>2549.806</v>
      </c>
      <c r="I41" s="140">
        <v>3387.8960000000006</v>
      </c>
      <c r="J41" s="247">
        <f t="shared" si="21"/>
        <v>5.9892645422186024E-2</v>
      </c>
      <c r="K41" s="215">
        <f t="shared" si="22"/>
        <v>9.9069748033158045E-2</v>
      </c>
      <c r="L41" s="52">
        <f t="shared" si="26"/>
        <v>0.32868775114655807</v>
      </c>
      <c r="N41" s="27">
        <f t="shared" si="23"/>
        <v>1.4953593416634119</v>
      </c>
      <c r="O41" s="152">
        <f t="shared" si="24"/>
        <v>0.98700912778402372</v>
      </c>
      <c r="P41" s="52">
        <f t="shared" si="8"/>
        <v>-0.3399518762586578</v>
      </c>
    </row>
    <row r="42" spans="1:16" ht="20.100000000000001" customHeight="1" x14ac:dyDescent="0.25">
      <c r="A42" s="38" t="s">
        <v>170</v>
      </c>
      <c r="B42" s="19">
        <v>37677.449999999983</v>
      </c>
      <c r="C42" s="140">
        <v>39459.019999999997</v>
      </c>
      <c r="D42" s="247">
        <f t="shared" si="19"/>
        <v>0.13856860200304755</v>
      </c>
      <c r="E42" s="215">
        <f t="shared" si="20"/>
        <v>0.16291337301813394</v>
      </c>
      <c r="F42" s="52">
        <f t="shared" si="25"/>
        <v>4.7284781746111136E-2</v>
      </c>
      <c r="H42" s="19">
        <v>3892.2540000000017</v>
      </c>
      <c r="I42" s="140">
        <v>3377.9299999999994</v>
      </c>
      <c r="J42" s="247">
        <f t="shared" si="21"/>
        <v>9.1425539321456362E-2</v>
      </c>
      <c r="K42" s="215">
        <f t="shared" si="22"/>
        <v>9.8778319633673936E-2</v>
      </c>
      <c r="L42" s="52">
        <f t="shared" si="26"/>
        <v>-0.13214039988140602</v>
      </c>
      <c r="N42" s="27">
        <f t="shared" si="23"/>
        <v>1.0330460262040035</v>
      </c>
      <c r="O42" s="152">
        <f t="shared" si="24"/>
        <v>0.85606028735635076</v>
      </c>
      <c r="P42" s="52">
        <f t="shared" si="8"/>
        <v>-0.17132415628953018</v>
      </c>
    </row>
    <row r="43" spans="1:16" ht="20.100000000000001" customHeight="1" x14ac:dyDescent="0.25">
      <c r="A43" s="38" t="s">
        <v>183</v>
      </c>
      <c r="B43" s="19">
        <v>10841.22</v>
      </c>
      <c r="C43" s="140">
        <v>10237.89</v>
      </c>
      <c r="D43" s="247">
        <f t="shared" si="19"/>
        <v>3.9871400516953238E-2</v>
      </c>
      <c r="E43" s="215">
        <f t="shared" si="20"/>
        <v>4.2268895489260078E-2</v>
      </c>
      <c r="F43" s="52">
        <f t="shared" si="25"/>
        <v>-5.5651485718397002E-2</v>
      </c>
      <c r="H43" s="19">
        <v>3036.069</v>
      </c>
      <c r="I43" s="140">
        <v>2856.4329999999995</v>
      </c>
      <c r="J43" s="247">
        <f t="shared" si="21"/>
        <v>7.1314525142026838E-2</v>
      </c>
      <c r="K43" s="215">
        <f t="shared" si="22"/>
        <v>8.3528566869702503E-2</v>
      </c>
      <c r="L43" s="52">
        <f t="shared" si="26"/>
        <v>-5.9167298239928154E-2</v>
      </c>
      <c r="N43" s="27">
        <f t="shared" si="23"/>
        <v>2.8004864766142559</v>
      </c>
      <c r="O43" s="152">
        <f t="shared" si="24"/>
        <v>2.7900602565567705</v>
      </c>
      <c r="P43" s="52">
        <f t="shared" si="8"/>
        <v>-3.7230031798227169E-3</v>
      </c>
    </row>
    <row r="44" spans="1:16" ht="20.100000000000001" customHeight="1" x14ac:dyDescent="0.25">
      <c r="A44" s="38" t="s">
        <v>176</v>
      </c>
      <c r="B44" s="19">
        <v>32617.249999999996</v>
      </c>
      <c r="C44" s="140">
        <v>14008.689999999999</v>
      </c>
      <c r="D44" s="247">
        <f t="shared" si="19"/>
        <v>0.11995840306825181</v>
      </c>
      <c r="E44" s="215">
        <f t="shared" si="20"/>
        <v>5.7837293968917694E-2</v>
      </c>
      <c r="F44" s="52">
        <f t="shared" si="25"/>
        <v>-0.57051284213108089</v>
      </c>
      <c r="H44" s="19">
        <v>6085.0999999999995</v>
      </c>
      <c r="I44" s="140">
        <v>2508.7449999999999</v>
      </c>
      <c r="J44" s="247">
        <f t="shared" si="21"/>
        <v>0.14293351598456672</v>
      </c>
      <c r="K44" s="215">
        <f t="shared" si="22"/>
        <v>7.3361382707569839E-2</v>
      </c>
      <c r="L44" s="52">
        <f t="shared" si="26"/>
        <v>-0.58772329131813772</v>
      </c>
      <c r="N44" s="27">
        <f t="shared" si="23"/>
        <v>1.8656079221884125</v>
      </c>
      <c r="O44" s="152">
        <f t="shared" si="24"/>
        <v>1.7908491086604101</v>
      </c>
      <c r="P44" s="52">
        <f t="shared" si="8"/>
        <v>-4.0072092661521362E-2</v>
      </c>
    </row>
    <row r="45" spans="1:16" ht="20.100000000000001" customHeight="1" x14ac:dyDescent="0.25">
      <c r="A45" s="38" t="s">
        <v>175</v>
      </c>
      <c r="B45" s="19">
        <v>17081.690000000002</v>
      </c>
      <c r="C45" s="140">
        <v>13717.960000000001</v>
      </c>
      <c r="D45" s="247">
        <f t="shared" si="19"/>
        <v>6.2822348729795641E-2</v>
      </c>
      <c r="E45" s="215">
        <f t="shared" si="20"/>
        <v>5.6636964996288328E-2</v>
      </c>
      <c r="F45" s="52">
        <f t="shared" si="25"/>
        <v>-0.1969202110564002</v>
      </c>
      <c r="H45" s="19">
        <v>2483.0480000000002</v>
      </c>
      <c r="I45" s="140">
        <v>1891.1789999999999</v>
      </c>
      <c r="J45" s="247">
        <f t="shared" si="21"/>
        <v>5.8324560154877733E-2</v>
      </c>
      <c r="K45" s="215">
        <f t="shared" si="22"/>
        <v>5.5302354917506243E-2</v>
      </c>
      <c r="L45" s="52">
        <f t="shared" si="26"/>
        <v>-0.23836389791900933</v>
      </c>
      <c r="N45" s="27">
        <f t="shared" si="23"/>
        <v>1.4536313444395723</v>
      </c>
      <c r="O45" s="152">
        <f t="shared" si="24"/>
        <v>1.3786153334752396</v>
      </c>
      <c r="P45" s="52">
        <f t="shared" si="8"/>
        <v>-5.1605939326558853E-2</v>
      </c>
    </row>
    <row r="46" spans="1:16" ht="20.100000000000001" customHeight="1" x14ac:dyDescent="0.25">
      <c r="A46" s="38" t="s">
        <v>180</v>
      </c>
      <c r="B46" s="19">
        <v>15158.510000000002</v>
      </c>
      <c r="C46" s="140">
        <v>14143.060000000001</v>
      </c>
      <c r="D46" s="247">
        <f t="shared" si="19"/>
        <v>5.5749355095666447E-2</v>
      </c>
      <c r="E46" s="215">
        <f t="shared" si="20"/>
        <v>5.8392063700463161E-2</v>
      </c>
      <c r="F46" s="52">
        <f t="shared" si="25"/>
        <v>-6.6988773962612463E-2</v>
      </c>
      <c r="H46" s="19">
        <v>1935.702</v>
      </c>
      <c r="I46" s="140">
        <v>1800.0279999999996</v>
      </c>
      <c r="J46" s="247">
        <f t="shared" si="21"/>
        <v>4.5467895804236221E-2</v>
      </c>
      <c r="K46" s="215">
        <f t="shared" si="22"/>
        <v>5.2636893344019213E-2</v>
      </c>
      <c r="L46" s="52">
        <f t="shared" si="26"/>
        <v>-7.0090334152674544E-2</v>
      </c>
      <c r="N46" s="27">
        <f t="shared" si="23"/>
        <v>1.2769737922790565</v>
      </c>
      <c r="O46" s="152">
        <f t="shared" si="24"/>
        <v>1.2727288154048697</v>
      </c>
      <c r="P46" s="52">
        <f t="shared" si="8"/>
        <v>-3.3242474511639289E-3</v>
      </c>
    </row>
    <row r="47" spans="1:16" ht="20.100000000000001" customHeight="1" x14ac:dyDescent="0.25">
      <c r="A47" s="38" t="s">
        <v>171</v>
      </c>
      <c r="B47" s="19">
        <v>9606.2999999999938</v>
      </c>
      <c r="C47" s="140">
        <v>12660.979999999998</v>
      </c>
      <c r="D47" s="247">
        <f t="shared" si="19"/>
        <v>3.5329661678852348E-2</v>
      </c>
      <c r="E47" s="215">
        <f t="shared" si="20"/>
        <v>5.2273040676507759E-2</v>
      </c>
      <c r="F47" s="52">
        <f t="shared" si="25"/>
        <v>0.31798715426334861</v>
      </c>
      <c r="H47" s="19">
        <v>1574.0720000000001</v>
      </c>
      <c r="I47" s="140">
        <v>1670.0559999999998</v>
      </c>
      <c r="J47" s="247">
        <f t="shared" si="21"/>
        <v>3.6973532953091803E-2</v>
      </c>
      <c r="K47" s="215">
        <f t="shared" si="22"/>
        <v>4.8836217853577481E-2</v>
      </c>
      <c r="L47" s="52">
        <f t="shared" si="26"/>
        <v>6.0978150935916332E-2</v>
      </c>
      <c r="N47" s="27">
        <f t="shared" si="23"/>
        <v>1.6385830132309018</v>
      </c>
      <c r="O47" s="152">
        <f t="shared" si="24"/>
        <v>1.3190574505291062</v>
      </c>
      <c r="P47" s="52">
        <f t="shared" si="8"/>
        <v>-0.19500114435567478</v>
      </c>
    </row>
    <row r="48" spans="1:16" ht="20.100000000000001" customHeight="1" x14ac:dyDescent="0.25">
      <c r="A48" s="38" t="s">
        <v>178</v>
      </c>
      <c r="B48" s="19">
        <v>5426.199999999998</v>
      </c>
      <c r="C48" s="140">
        <v>6363.0199999999986</v>
      </c>
      <c r="D48" s="247">
        <f t="shared" si="19"/>
        <v>1.9956258934427269E-2</v>
      </c>
      <c r="E48" s="215">
        <f t="shared" si="20"/>
        <v>2.6270826056547944E-2</v>
      </c>
      <c r="F48" s="52">
        <f t="shared" si="25"/>
        <v>0.17264752497143507</v>
      </c>
      <c r="H48" s="19">
        <v>1371.63</v>
      </c>
      <c r="I48" s="140">
        <v>1247.7030000000002</v>
      </c>
      <c r="J48" s="247">
        <f t="shared" si="21"/>
        <v>3.2218352784656172E-2</v>
      </c>
      <c r="K48" s="215">
        <f t="shared" si="22"/>
        <v>3.648566007640594E-2</v>
      </c>
      <c r="L48" s="52">
        <f t="shared" si="26"/>
        <v>-9.0350167319174918E-2</v>
      </c>
      <c r="N48" s="27">
        <f t="shared" si="23"/>
        <v>2.5277910876856744</v>
      </c>
      <c r="O48" s="152">
        <f t="shared" si="24"/>
        <v>1.9608660667418936</v>
      </c>
      <c r="P48" s="52">
        <f t="shared" si="8"/>
        <v>-0.22427684934312767</v>
      </c>
    </row>
    <row r="49" spans="1:16" ht="20.100000000000001" customHeight="1" x14ac:dyDescent="0.25">
      <c r="A49" s="38" t="s">
        <v>194</v>
      </c>
      <c r="B49" s="19">
        <v>3229.9500000000003</v>
      </c>
      <c r="C49" s="140">
        <v>3935.9400000000005</v>
      </c>
      <c r="D49" s="247">
        <f t="shared" si="19"/>
        <v>1.1878979496747887E-2</v>
      </c>
      <c r="E49" s="215">
        <f t="shared" si="20"/>
        <v>1.6250207465796015E-2</v>
      </c>
      <c r="F49" s="52">
        <f>(C49-B49)/B49</f>
        <v>0.21857613894951941</v>
      </c>
      <c r="H49" s="19">
        <v>893.86900000000003</v>
      </c>
      <c r="I49" s="140">
        <v>1114.5870000000002</v>
      </c>
      <c r="J49" s="247">
        <f t="shared" si="21"/>
        <v>2.0996177384037844E-2</v>
      </c>
      <c r="K49" s="215">
        <f t="shared" si="22"/>
        <v>3.2593046909064956E-2</v>
      </c>
      <c r="L49" s="52">
        <f t="shared" si="26"/>
        <v>0.24692432560028391</v>
      </c>
      <c r="N49" s="27">
        <f t="shared" si="23"/>
        <v>2.7674391244446506</v>
      </c>
      <c r="O49" s="152">
        <f t="shared" si="24"/>
        <v>2.831819082607967</v>
      </c>
      <c r="P49" s="52">
        <f t="shared" si="8"/>
        <v>2.3263369226318838E-2</v>
      </c>
    </row>
    <row r="50" spans="1:16" ht="20.100000000000001" customHeight="1" x14ac:dyDescent="0.25">
      <c r="A50" s="38" t="s">
        <v>198</v>
      </c>
      <c r="B50" s="19">
        <v>1101.49</v>
      </c>
      <c r="C50" s="140">
        <v>1718.5800000000002</v>
      </c>
      <c r="D50" s="247">
        <f t="shared" si="19"/>
        <v>4.0510153797652685E-3</v>
      </c>
      <c r="E50" s="215">
        <f t="shared" si="20"/>
        <v>7.0954540837938869E-3</v>
      </c>
      <c r="F50" s="52">
        <f t="shared" ref="F50:F53" si="27">(C50-B50)/B50</f>
        <v>0.56023204931501891</v>
      </c>
      <c r="H50" s="19">
        <v>243.22499999999997</v>
      </c>
      <c r="I50" s="140">
        <v>353.76499999999999</v>
      </c>
      <c r="J50" s="247">
        <f t="shared" si="21"/>
        <v>5.71313609067168E-3</v>
      </c>
      <c r="K50" s="215">
        <f t="shared" si="22"/>
        <v>1.0344889398302116E-2</v>
      </c>
      <c r="L50" s="52">
        <f t="shared" si="26"/>
        <v>0.45447630794531829</v>
      </c>
      <c r="N50" s="27">
        <f t="shared" ref="N50" si="28">(H50/B50)*10</f>
        <v>2.2081453304160723</v>
      </c>
      <c r="O50" s="152">
        <f t="shared" ref="O50" si="29">(I50/C50)*10</f>
        <v>2.0584726925717742</v>
      </c>
      <c r="P50" s="52">
        <f t="shared" ref="P50" si="30">(O50-N50)/N50</f>
        <v>-6.7782059352087948E-2</v>
      </c>
    </row>
    <row r="51" spans="1:16" ht="20.100000000000001" customHeight="1" x14ac:dyDescent="0.25">
      <c r="A51" s="38" t="s">
        <v>191</v>
      </c>
      <c r="B51" s="19">
        <v>3665.0600000000004</v>
      </c>
      <c r="C51" s="140">
        <v>1325.87</v>
      </c>
      <c r="D51" s="247">
        <f t="shared" si="19"/>
        <v>1.347920945969777E-2</v>
      </c>
      <c r="E51" s="215">
        <f t="shared" si="20"/>
        <v>5.4740830837550769E-3</v>
      </c>
      <c r="F51" s="52">
        <f t="shared" si="27"/>
        <v>-0.63824057450628369</v>
      </c>
      <c r="H51" s="19">
        <v>564.12199999999984</v>
      </c>
      <c r="I51" s="140">
        <v>347.75299999999999</v>
      </c>
      <c r="J51" s="247">
        <f t="shared" si="21"/>
        <v>1.3250717474527244E-2</v>
      </c>
      <c r="K51" s="215">
        <f t="shared" si="22"/>
        <v>1.0169084909269589E-2</v>
      </c>
      <c r="L51" s="52">
        <f t="shared" si="26"/>
        <v>-0.38355001223139662</v>
      </c>
      <c r="N51" s="27">
        <f t="shared" ref="N51:N52" si="31">(H51/B51)*10</f>
        <v>1.5391889900847455</v>
      </c>
      <c r="O51" s="152">
        <f t="shared" ref="O51:O52" si="32">(I51/C51)*10</f>
        <v>2.6228287841191067</v>
      </c>
      <c r="P51" s="52">
        <f t="shared" ref="P51:P52" si="33">(O51-N51)/N51</f>
        <v>0.70403296867053178</v>
      </c>
    </row>
    <row r="52" spans="1:16" ht="20.100000000000001" customHeight="1" x14ac:dyDescent="0.25">
      <c r="A52" s="38" t="s">
        <v>193</v>
      </c>
      <c r="B52" s="19">
        <v>792.48</v>
      </c>
      <c r="C52" s="140">
        <v>2250.6</v>
      </c>
      <c r="D52" s="247">
        <f t="shared" si="19"/>
        <v>2.9145508975627378E-3</v>
      </c>
      <c r="E52" s="215">
        <f t="shared" si="20"/>
        <v>9.2919904578119845E-3</v>
      </c>
      <c r="F52" s="52">
        <f t="shared" si="27"/>
        <v>1.8399454875832826</v>
      </c>
      <c r="H52" s="19">
        <v>137.11199999999999</v>
      </c>
      <c r="I52" s="140">
        <v>295.07800000000003</v>
      </c>
      <c r="J52" s="247">
        <f t="shared" si="21"/>
        <v>3.2206373344194697E-3</v>
      </c>
      <c r="K52" s="215">
        <f t="shared" si="22"/>
        <v>8.6287486717798317E-3</v>
      </c>
      <c r="L52" s="52">
        <f t="shared" si="26"/>
        <v>1.1520946379602079</v>
      </c>
      <c r="N52" s="27">
        <f t="shared" si="31"/>
        <v>1.7301635372501514</v>
      </c>
      <c r="O52" s="152">
        <f t="shared" si="32"/>
        <v>1.3111081489380609</v>
      </c>
      <c r="P52" s="52">
        <f t="shared" si="33"/>
        <v>-0.24220565240793326</v>
      </c>
    </row>
    <row r="53" spans="1:16" ht="20.100000000000001" customHeight="1" x14ac:dyDescent="0.25">
      <c r="A53" s="38" t="s">
        <v>181</v>
      </c>
      <c r="B53" s="19">
        <v>11990.109999999999</v>
      </c>
      <c r="C53" s="140">
        <v>1729.6099999999994</v>
      </c>
      <c r="D53" s="247">
        <f t="shared" si="19"/>
        <v>4.4096741699949468E-2</v>
      </c>
      <c r="E53" s="215">
        <f t="shared" si="20"/>
        <v>7.1409933421026318E-3</v>
      </c>
      <c r="F53" s="52">
        <f t="shared" si="27"/>
        <v>-0.85574694477365099</v>
      </c>
      <c r="H53" s="19">
        <v>2743.7679999999996</v>
      </c>
      <c r="I53" s="140">
        <v>268.40200000000004</v>
      </c>
      <c r="J53" s="247">
        <f t="shared" si="21"/>
        <v>6.4448638031575925E-2</v>
      </c>
      <c r="K53" s="215">
        <f t="shared" si="22"/>
        <v>7.8486820467911899E-3</v>
      </c>
      <c r="L53" s="52">
        <f t="shared" si="26"/>
        <v>-0.90217758935886705</v>
      </c>
      <c r="N53" s="27">
        <f t="shared" ref="N53" si="34">(H53/B53)*10</f>
        <v>2.2883593228085481</v>
      </c>
      <c r="O53" s="152">
        <f t="shared" ref="O53" si="35">(I53/C53)*10</f>
        <v>1.5518064766045534</v>
      </c>
      <c r="P53" s="52">
        <f t="shared" ref="P53" si="36">(O53-N53)/N53</f>
        <v>-0.32186940174238415</v>
      </c>
    </row>
    <row r="54" spans="1:16" ht="20.100000000000001" customHeight="1" x14ac:dyDescent="0.25">
      <c r="A54" s="38" t="s">
        <v>196</v>
      </c>
      <c r="B54" s="19">
        <v>5607.3000000000011</v>
      </c>
      <c r="C54" s="140">
        <v>959.87000000000012</v>
      </c>
      <c r="D54" s="247">
        <f t="shared" si="19"/>
        <v>2.062230119107554E-2</v>
      </c>
      <c r="E54" s="215">
        <f t="shared" si="20"/>
        <v>3.9629889277259358E-3</v>
      </c>
      <c r="F54" s="52">
        <f t="shared" ref="F54" si="37">(C54-B54)/B54</f>
        <v>-0.82881779109375286</v>
      </c>
      <c r="H54" s="19">
        <v>1123.2769999999998</v>
      </c>
      <c r="I54" s="140">
        <v>125.65299999999999</v>
      </c>
      <c r="J54" s="247">
        <f t="shared" si="21"/>
        <v>2.6384764594599291E-2</v>
      </c>
      <c r="K54" s="215">
        <f t="shared" si="22"/>
        <v>3.6743781537598567E-3</v>
      </c>
      <c r="L54" s="52">
        <f t="shared" si="26"/>
        <v>-0.88813712022947144</v>
      </c>
      <c r="N54" s="27">
        <f t="shared" si="23"/>
        <v>2.003240418739856</v>
      </c>
      <c r="O54" s="152">
        <f t="shared" si="24"/>
        <v>1.3090626855720042</v>
      </c>
      <c r="P54" s="52">
        <f t="shared" ref="P54" si="38">(O54-N54)/N54</f>
        <v>-0.346527419611734</v>
      </c>
    </row>
    <row r="55" spans="1:16" ht="20.100000000000001" customHeight="1" x14ac:dyDescent="0.25">
      <c r="A55" s="38" t="s">
        <v>192</v>
      </c>
      <c r="B55" s="19">
        <v>337.53</v>
      </c>
      <c r="C55" s="140">
        <v>450.25</v>
      </c>
      <c r="D55" s="247">
        <f t="shared" si="19"/>
        <v>1.2413541849060554E-3</v>
      </c>
      <c r="E55" s="215">
        <f t="shared" si="20"/>
        <v>1.8589348189948663E-3</v>
      </c>
      <c r="F55" s="52">
        <f t="shared" ref="F55:F56" si="39">(C55-B55)/B55</f>
        <v>0.33395550025182957</v>
      </c>
      <c r="H55" s="19">
        <v>91.080999999999989</v>
      </c>
      <c r="I55" s="140">
        <v>116.36799999999999</v>
      </c>
      <c r="J55" s="247">
        <f t="shared" si="21"/>
        <v>2.1394106209249347E-3</v>
      </c>
      <c r="K55" s="215">
        <f t="shared" si="22"/>
        <v>3.4028637358179035E-3</v>
      </c>
      <c r="L55" s="52">
        <f t="shared" ref="L55:L56" si="40">(I55-H55)/H55</f>
        <v>0.27763199789198634</v>
      </c>
      <c r="N55" s="27">
        <f t="shared" si="23"/>
        <v>2.6984564335022072</v>
      </c>
      <c r="O55" s="152">
        <f t="shared" si="24"/>
        <v>2.5845197112715157</v>
      </c>
      <c r="P55" s="52">
        <f t="shared" ref="P55:P56" si="41">(O55-N55)/N55</f>
        <v>-4.2222924489767687E-2</v>
      </c>
    </row>
    <row r="56" spans="1:16" ht="20.100000000000001" customHeight="1" x14ac:dyDescent="0.25">
      <c r="A56" s="38" t="s">
        <v>190</v>
      </c>
      <c r="B56" s="19">
        <v>1864.02</v>
      </c>
      <c r="C56" s="140">
        <v>351.59000000000003</v>
      </c>
      <c r="D56" s="247">
        <f t="shared" si="19"/>
        <v>6.8554173784510586E-3</v>
      </c>
      <c r="E56" s="215">
        <f t="shared" si="20"/>
        <v>1.4515999844761914E-3</v>
      </c>
      <c r="F56" s="52">
        <f t="shared" si="39"/>
        <v>-0.811380779176189</v>
      </c>
      <c r="H56" s="19">
        <v>350.08199999999999</v>
      </c>
      <c r="I56" s="140">
        <v>82.24</v>
      </c>
      <c r="J56" s="247">
        <f t="shared" si="21"/>
        <v>8.2231107365382805E-3</v>
      </c>
      <c r="K56" s="215">
        <f t="shared" si="22"/>
        <v>2.4048837621482226E-3</v>
      </c>
      <c r="L56" s="52">
        <f t="shared" si="40"/>
        <v>-0.76508360898303818</v>
      </c>
      <c r="N56" s="27">
        <f t="shared" si="23"/>
        <v>1.8781021662857693</v>
      </c>
      <c r="O56" s="152">
        <f t="shared" si="24"/>
        <v>2.3390881424386354</v>
      </c>
      <c r="P56" s="52">
        <f t="shared" si="41"/>
        <v>0.24545308792467635</v>
      </c>
    </row>
    <row r="57" spans="1:16" ht="20.100000000000001" customHeight="1" x14ac:dyDescent="0.25">
      <c r="A57" s="38" t="s">
        <v>197</v>
      </c>
      <c r="B57" s="19">
        <v>1924.84</v>
      </c>
      <c r="C57" s="140">
        <v>413.88</v>
      </c>
      <c r="D57" s="247">
        <f t="shared" si="19"/>
        <v>7.0790987150018423E-3</v>
      </c>
      <c r="E57" s="215">
        <f t="shared" si="20"/>
        <v>1.7087749980801673E-3</v>
      </c>
      <c r="F57" s="52">
        <f t="shared" si="25"/>
        <v>-0.78497953076619364</v>
      </c>
      <c r="H57" s="19">
        <v>506.90699999999998</v>
      </c>
      <c r="I57" s="140">
        <v>77.448000000000008</v>
      </c>
      <c r="J57" s="247">
        <f t="shared" si="21"/>
        <v>1.1906788678442222E-2</v>
      </c>
      <c r="K57" s="215">
        <f t="shared" si="22"/>
        <v>2.264754834762349E-3</v>
      </c>
      <c r="L57" s="52">
        <f t="shared" si="26"/>
        <v>-0.8472145778219673</v>
      </c>
      <c r="N57" s="27">
        <f t="shared" si="23"/>
        <v>2.6335020053614846</v>
      </c>
      <c r="O57" s="152">
        <f t="shared" si="24"/>
        <v>1.8712670339228765</v>
      </c>
      <c r="P57" s="52">
        <f t="shared" si="8"/>
        <v>-0.28943777900559481</v>
      </c>
    </row>
    <row r="58" spans="1:16" ht="20.100000000000001" customHeight="1" x14ac:dyDescent="0.25">
      <c r="A58" s="38" t="s">
        <v>199</v>
      </c>
      <c r="B58" s="19">
        <v>122.89000000000001</v>
      </c>
      <c r="C58" s="140">
        <v>225.39999999999995</v>
      </c>
      <c r="D58" s="247">
        <f t="shared" si="19"/>
        <v>4.5195987255386243E-4</v>
      </c>
      <c r="E58" s="215">
        <f t="shared" si="20"/>
        <v>9.306027944507336E-4</v>
      </c>
      <c r="F58" s="52">
        <f t="shared" si="25"/>
        <v>0.83416063145902775</v>
      </c>
      <c r="H58" s="19">
        <v>78.451000000000008</v>
      </c>
      <c r="I58" s="140">
        <v>46.183000000000014</v>
      </c>
      <c r="J58" s="247">
        <f t="shared" si="21"/>
        <v>1.842743301261318E-3</v>
      </c>
      <c r="K58" s="215">
        <f t="shared" si="22"/>
        <v>1.3504954619077262E-3</v>
      </c>
      <c r="L58" s="52">
        <f t="shared" si="26"/>
        <v>-0.41131406865431913</v>
      </c>
      <c r="N58" s="27">
        <f t="shared" ref="N58" si="42">(H58/B58)*10</f>
        <v>6.3838392057937989</v>
      </c>
      <c r="O58" s="152">
        <f t="shared" ref="O58" si="43">(I58/C58)*10</f>
        <v>2.0489352262644198</v>
      </c>
      <c r="P58" s="52">
        <f t="shared" ref="P58" si="44">(O58-N58)/N58</f>
        <v>-0.67904341569178905</v>
      </c>
    </row>
    <row r="59" spans="1:16" ht="20.100000000000001" customHeight="1" x14ac:dyDescent="0.25">
      <c r="A59" s="38" t="s">
        <v>214</v>
      </c>
      <c r="B59" s="19">
        <v>94.050000000000011</v>
      </c>
      <c r="C59" s="140">
        <v>152.47999999999999</v>
      </c>
      <c r="D59" s="247">
        <f t="shared" si="19"/>
        <v>3.4589328679055057E-4</v>
      </c>
      <c r="E59" s="215">
        <f t="shared" si="20"/>
        <v>6.2953999156099328E-4</v>
      </c>
      <c r="F59" s="52">
        <f>(C59-B59)/B59</f>
        <v>0.62126528442317885</v>
      </c>
      <c r="H59" s="19">
        <v>26.685999999999996</v>
      </c>
      <c r="I59" s="140">
        <v>45.02</v>
      </c>
      <c r="J59" s="247">
        <f t="shared" si="21"/>
        <v>6.2683009442147995E-4</v>
      </c>
      <c r="K59" s="215">
        <f t="shared" si="22"/>
        <v>1.3164867092888253E-3</v>
      </c>
      <c r="L59" s="52">
        <f t="shared" si="26"/>
        <v>0.68702690549351753</v>
      </c>
      <c r="N59" s="27">
        <f t="shared" si="23"/>
        <v>2.8374269005847945</v>
      </c>
      <c r="O59" s="152">
        <f t="shared" si="24"/>
        <v>2.9525183630640091</v>
      </c>
      <c r="P59" s="52">
        <f>(O59-N59)/N59</f>
        <v>4.0561912786367872E-2</v>
      </c>
    </row>
    <row r="60" spans="1:16" ht="20.100000000000001" customHeight="1" x14ac:dyDescent="0.25">
      <c r="A60" s="38" t="s">
        <v>195</v>
      </c>
      <c r="B60" s="19">
        <v>218.16</v>
      </c>
      <c r="C60" s="140">
        <v>274.98</v>
      </c>
      <c r="D60" s="247">
        <f t="shared" si="19"/>
        <v>8.0234002600985119E-4</v>
      </c>
      <c r="E60" s="215">
        <f t="shared" si="20"/>
        <v>1.1353023798494357E-3</v>
      </c>
      <c r="F60" s="52">
        <f>(C60-B60)/B60</f>
        <v>0.26045104510451056</v>
      </c>
      <c r="H60" s="19">
        <v>50.908999999999999</v>
      </c>
      <c r="I60" s="140">
        <v>40.185000000000002</v>
      </c>
      <c r="J60" s="247">
        <f t="shared" si="21"/>
        <v>1.195806538143713E-3</v>
      </c>
      <c r="K60" s="215">
        <f t="shared" si="22"/>
        <v>1.175100364566225E-3</v>
      </c>
      <c r="L60" s="52">
        <f t="shared" si="26"/>
        <v>-0.21065037616138593</v>
      </c>
      <c r="N60" s="27">
        <f t="shared" ref="N60" si="45">(H60/B60)*10</f>
        <v>2.3335625229189585</v>
      </c>
      <c r="O60" s="152">
        <f t="shared" ref="O60" si="46">(I60/C60)*10</f>
        <v>1.4613790093825005</v>
      </c>
      <c r="P60" s="52">
        <f>(O60-N60)/N60</f>
        <v>-0.37375622250115631</v>
      </c>
    </row>
    <row r="61" spans="1:16" ht="20.100000000000001" customHeight="1" thickBot="1" x14ac:dyDescent="0.3">
      <c r="A61" s="8" t="s">
        <v>17</v>
      </c>
      <c r="B61" s="19">
        <f>B62-SUM(B39:B60)</f>
        <v>679.59999999991851</v>
      </c>
      <c r="C61" s="140">
        <f>C62-SUM(C39:C60)</f>
        <v>247.36999999999534</v>
      </c>
      <c r="D61" s="247">
        <f t="shared" si="19"/>
        <v>2.499405398222541E-3</v>
      </c>
      <c r="E61" s="215">
        <f t="shared" si="20"/>
        <v>1.0213097305380376E-3</v>
      </c>
      <c r="F61" s="52">
        <f t="shared" si="25"/>
        <v>-0.63600647439666713</v>
      </c>
      <c r="H61" s="196">
        <f>H62-SUM(H39:H60)</f>
        <v>112.87299999999959</v>
      </c>
      <c r="I61" s="142">
        <f>I62-SUM(I39:I60)</f>
        <v>73.193000000021129</v>
      </c>
      <c r="J61" s="247">
        <f t="shared" si="21"/>
        <v>2.6512850651141217E-3</v>
      </c>
      <c r="K61" s="215">
        <f t="shared" si="22"/>
        <v>2.1403290029543493E-3</v>
      </c>
      <c r="L61" s="52">
        <f t="shared" si="26"/>
        <v>-0.35154554233500135</v>
      </c>
      <c r="N61" s="27">
        <f t="shared" si="23"/>
        <v>1.6608740435552254</v>
      </c>
      <c r="O61" s="152">
        <f t="shared" si="24"/>
        <v>2.9588470711898172</v>
      </c>
      <c r="P61" s="52">
        <f t="shared" si="8"/>
        <v>0.781499977479438</v>
      </c>
    </row>
    <row r="62" spans="1:16" ht="26.25" customHeight="1" thickBot="1" x14ac:dyDescent="0.3">
      <c r="A62" s="12" t="s">
        <v>18</v>
      </c>
      <c r="B62" s="17">
        <v>271904.67</v>
      </c>
      <c r="C62" s="145">
        <v>242208.6</v>
      </c>
      <c r="D62" s="253">
        <f>SUM(D39:D61)</f>
        <v>0.99999999999999978</v>
      </c>
      <c r="E62" s="254">
        <f>SUM(E39:E61)</f>
        <v>1.0000000000000002</v>
      </c>
      <c r="F62" s="57">
        <f t="shared" si="25"/>
        <v>-0.10921500539141156</v>
      </c>
      <c r="G62" s="1"/>
      <c r="H62" s="17">
        <v>42572.939999999995</v>
      </c>
      <c r="I62" s="145">
        <v>34197.079000000005</v>
      </c>
      <c r="J62" s="253">
        <f>SUM(J39:J61)</f>
        <v>0.99999999999999989</v>
      </c>
      <c r="K62" s="254">
        <f>SUM(K39:K61)</f>
        <v>1.0000000000000004</v>
      </c>
      <c r="L62" s="57">
        <f t="shared" si="26"/>
        <v>-0.19674142777078565</v>
      </c>
      <c r="M62" s="1"/>
      <c r="N62" s="29">
        <f t="shared" si="23"/>
        <v>1.565730371604136</v>
      </c>
      <c r="O62" s="146">
        <f t="shared" si="24"/>
        <v>1.4118854161247785</v>
      </c>
      <c r="P62" s="57">
        <f t="shared" si="8"/>
        <v>-9.825762996584074E-2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5"/>
      <c r="D65" s="349" t="s">
        <v>104</v>
      </c>
      <c r="E65" s="345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5"/>
      <c r="P65" s="130" t="s">
        <v>0</v>
      </c>
    </row>
    <row r="66" spans="1:16" x14ac:dyDescent="0.25">
      <c r="A66" s="362"/>
      <c r="B66" s="352" t="str">
        <f>B5</f>
        <v>jan-jul</v>
      </c>
      <c r="C66" s="354"/>
      <c r="D66" s="352" t="str">
        <f>B5</f>
        <v>jan-jul</v>
      </c>
      <c r="E66" s="354"/>
      <c r="F66" s="131" t="str">
        <f>F37</f>
        <v>2022/2021</v>
      </c>
      <c r="H66" s="355" t="str">
        <f>B5</f>
        <v>jan-jul</v>
      </c>
      <c r="I66" s="354"/>
      <c r="J66" s="352" t="str">
        <f>B5</f>
        <v>jan-jul</v>
      </c>
      <c r="K66" s="353"/>
      <c r="L66" s="131" t="str">
        <f>L37</f>
        <v>2022/2021</v>
      </c>
      <c r="N66" s="355" t="str">
        <f>B5</f>
        <v>jan-jul</v>
      </c>
      <c r="O66" s="353"/>
      <c r="P66" s="131" t="str">
        <f>P37</f>
        <v>2022/2021</v>
      </c>
    </row>
    <row r="67" spans="1:16" ht="19.5" customHeight="1" thickBot="1" x14ac:dyDescent="0.3">
      <c r="A67" s="363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173</v>
      </c>
      <c r="B68" s="39">
        <v>92895.17</v>
      </c>
      <c r="C68" s="147">
        <v>145720.07999999999</v>
      </c>
      <c r="D68" s="247">
        <f>B68/$B$96</f>
        <v>0.23739237216350231</v>
      </c>
      <c r="E68" s="246">
        <f>C68/$C$96</f>
        <v>0.36059184640716041</v>
      </c>
      <c r="F68" s="61">
        <f t="shared" ref="F68:F87" si="47">(C68-B68)/B68</f>
        <v>0.56865077054059954</v>
      </c>
      <c r="H68" s="19">
        <v>8236.9409999999989</v>
      </c>
      <c r="I68" s="147">
        <v>14319.442000000005</v>
      </c>
      <c r="J68" s="245">
        <f>H68/$H$96</f>
        <v>0.17018726311631088</v>
      </c>
      <c r="K68" s="246">
        <f>I68/$I$96</f>
        <v>0.2730569231074923</v>
      </c>
      <c r="L68" s="61">
        <f t="shared" ref="L68:L85" si="48">(I68-H68)/H68</f>
        <v>0.73844173461968543</v>
      </c>
      <c r="N68" s="41">
        <f t="shared" ref="N68:N78" si="49">(H68/B68)*10</f>
        <v>0.88669206375315301</v>
      </c>
      <c r="O68" s="149">
        <f t="shared" ref="O68:O78" si="50">(I68/C68)*10</f>
        <v>0.98266772842836803</v>
      </c>
      <c r="P68" s="61">
        <f t="shared" si="8"/>
        <v>0.1082401304788646</v>
      </c>
    </row>
    <row r="69" spans="1:16" ht="20.100000000000001" customHeight="1" x14ac:dyDescent="0.25">
      <c r="A69" s="38" t="s">
        <v>165</v>
      </c>
      <c r="B69" s="19">
        <v>24492.359999999993</v>
      </c>
      <c r="C69" s="140">
        <v>21237.580000000009</v>
      </c>
      <c r="D69" s="247">
        <f t="shared" ref="D69:D95" si="51">B69/$B$96</f>
        <v>6.2589900425204834E-2</v>
      </c>
      <c r="E69" s="215">
        <f t="shared" ref="E69:E95" si="52">C69/$C$96</f>
        <v>5.2553486008378433E-2</v>
      </c>
      <c r="F69" s="52">
        <f t="shared" si="47"/>
        <v>-0.13288960312521886</v>
      </c>
      <c r="H69" s="19">
        <v>5518.188000000001</v>
      </c>
      <c r="I69" s="140">
        <v>5811.5760000000009</v>
      </c>
      <c r="J69" s="214">
        <f t="shared" ref="J69:J96" si="53">H69/$H$96</f>
        <v>0.11401384483405545</v>
      </c>
      <c r="K69" s="215">
        <f t="shared" ref="K69:K96" si="54">I69/$I$96</f>
        <v>0.11082073316581381</v>
      </c>
      <c r="L69" s="52">
        <f t="shared" si="48"/>
        <v>5.3167452794286793E-2</v>
      </c>
      <c r="N69" s="40">
        <f t="shared" si="49"/>
        <v>2.2530242083653853</v>
      </c>
      <c r="O69" s="143">
        <f t="shared" si="50"/>
        <v>2.7364586737283618</v>
      </c>
      <c r="P69" s="52">
        <f t="shared" si="8"/>
        <v>0.21457135860680254</v>
      </c>
    </row>
    <row r="70" spans="1:16" ht="20.100000000000001" customHeight="1" x14ac:dyDescent="0.25">
      <c r="A70" s="38" t="s">
        <v>168</v>
      </c>
      <c r="B70" s="19">
        <v>36295.180000000008</v>
      </c>
      <c r="C70" s="140">
        <v>32181.559999999998</v>
      </c>
      <c r="D70" s="247">
        <f t="shared" si="51"/>
        <v>9.2751850050990889E-2</v>
      </c>
      <c r="E70" s="215">
        <f t="shared" si="52"/>
        <v>7.9634928423473389E-2</v>
      </c>
      <c r="F70" s="52">
        <f t="shared" si="47"/>
        <v>-0.11333791429054792</v>
      </c>
      <c r="H70" s="19">
        <v>5441.2359999999999</v>
      </c>
      <c r="I70" s="140">
        <v>5175.2189999999991</v>
      </c>
      <c r="J70" s="214">
        <f t="shared" si="53"/>
        <v>0.11242390382666854</v>
      </c>
      <c r="K70" s="215">
        <f t="shared" si="54"/>
        <v>9.8686064481243924E-2</v>
      </c>
      <c r="L70" s="52">
        <f t="shared" si="48"/>
        <v>-4.8889075937893656E-2</v>
      </c>
      <c r="N70" s="40">
        <f t="shared" si="49"/>
        <v>1.4991621477011543</v>
      </c>
      <c r="O70" s="143">
        <f t="shared" si="50"/>
        <v>1.6081317997014439</v>
      </c>
      <c r="P70" s="52">
        <f t="shared" si="8"/>
        <v>7.2687035333293265E-2</v>
      </c>
    </row>
    <row r="71" spans="1:16" ht="20.100000000000001" customHeight="1" x14ac:dyDescent="0.25">
      <c r="A71" s="38" t="s">
        <v>167</v>
      </c>
      <c r="B71" s="19">
        <v>28977.309999999994</v>
      </c>
      <c r="C71" s="140">
        <v>26116.48</v>
      </c>
      <c r="D71" s="247">
        <f t="shared" si="51"/>
        <v>7.4051130535819853E-2</v>
      </c>
      <c r="E71" s="215">
        <f t="shared" si="52"/>
        <v>6.4626575451068077E-2</v>
      </c>
      <c r="F71" s="52">
        <f t="shared" si="47"/>
        <v>-9.8726555363489399E-2</v>
      </c>
      <c r="H71" s="19">
        <v>4834.956000000001</v>
      </c>
      <c r="I71" s="140">
        <v>4641.7789999999995</v>
      </c>
      <c r="J71" s="214">
        <f t="shared" si="53"/>
        <v>9.9897271199075752E-2</v>
      </c>
      <c r="K71" s="215">
        <f t="shared" si="54"/>
        <v>8.8513916358261155E-2</v>
      </c>
      <c r="L71" s="52">
        <f t="shared" si="48"/>
        <v>-3.9954241569106617E-2</v>
      </c>
      <c r="N71" s="40">
        <f t="shared" si="49"/>
        <v>1.6685316891043378</v>
      </c>
      <c r="O71" s="143">
        <f t="shared" si="50"/>
        <v>1.7773371449751265</v>
      </c>
      <c r="P71" s="52">
        <f t="shared" si="8"/>
        <v>6.5210302316280916E-2</v>
      </c>
    </row>
    <row r="72" spans="1:16" ht="20.100000000000001" customHeight="1" x14ac:dyDescent="0.25">
      <c r="A72" s="38" t="s">
        <v>174</v>
      </c>
      <c r="B72" s="19">
        <v>22594.870000000006</v>
      </c>
      <c r="C72" s="140">
        <v>20226.849999999999</v>
      </c>
      <c r="D72" s="247">
        <f t="shared" si="51"/>
        <v>5.7740889951823707E-2</v>
      </c>
      <c r="E72" s="215">
        <f t="shared" si="52"/>
        <v>5.0052382543988944E-2</v>
      </c>
      <c r="F72" s="52">
        <f t="shared" si="47"/>
        <v>-0.10480343547008711</v>
      </c>
      <c r="H72" s="19">
        <v>4184.3730000000005</v>
      </c>
      <c r="I72" s="140">
        <v>4082.828</v>
      </c>
      <c r="J72" s="214">
        <f t="shared" si="53"/>
        <v>8.645527371481565E-2</v>
      </c>
      <c r="K72" s="215">
        <f t="shared" si="54"/>
        <v>7.7855299896261054E-2</v>
      </c>
      <c r="L72" s="52">
        <f t="shared" si="48"/>
        <v>-2.426767403383984E-2</v>
      </c>
      <c r="N72" s="40">
        <f t="shared" si="49"/>
        <v>1.8519128457034715</v>
      </c>
      <c r="O72" s="143">
        <f t="shared" si="50"/>
        <v>2.0185189488229756</v>
      </c>
      <c r="P72" s="52">
        <f t="shared" ref="P72:P78" si="55">(O72-N72)/N72</f>
        <v>8.9964332558110607E-2</v>
      </c>
    </row>
    <row r="73" spans="1:16" ht="20.100000000000001" customHeight="1" x14ac:dyDescent="0.25">
      <c r="A73" s="38" t="s">
        <v>186</v>
      </c>
      <c r="B73" s="19">
        <v>58449.569999999992</v>
      </c>
      <c r="C73" s="140">
        <v>53917.2</v>
      </c>
      <c r="D73" s="247">
        <f t="shared" si="51"/>
        <v>0.1493670992177169</v>
      </c>
      <c r="E73" s="215">
        <f t="shared" si="52"/>
        <v>0.13342088956514539</v>
      </c>
      <c r="F73" s="52">
        <f t="shared" si="47"/>
        <v>-7.7543256520107781E-2</v>
      </c>
      <c r="H73" s="19">
        <v>3233.8530000000001</v>
      </c>
      <c r="I73" s="140">
        <v>3338.547</v>
      </c>
      <c r="J73" s="214">
        <f t="shared" si="53"/>
        <v>6.6816138587185631E-2</v>
      </c>
      <c r="K73" s="215">
        <f t="shared" si="54"/>
        <v>6.3662632347667503E-2</v>
      </c>
      <c r="L73" s="52">
        <f t="shared" si="48"/>
        <v>3.2374384364409869E-2</v>
      </c>
      <c r="N73" s="40">
        <f t="shared" si="49"/>
        <v>0.55327233374000873</v>
      </c>
      <c r="O73" s="143">
        <f t="shared" si="50"/>
        <v>0.61919888273129908</v>
      </c>
      <c r="P73" s="52">
        <f t="shared" si="55"/>
        <v>0.1191575015971615</v>
      </c>
    </row>
    <row r="74" spans="1:16" ht="20.100000000000001" customHeight="1" x14ac:dyDescent="0.25">
      <c r="A74" s="38" t="s">
        <v>169</v>
      </c>
      <c r="B74" s="19">
        <v>12079.019999999999</v>
      </c>
      <c r="C74" s="140">
        <v>7096.0800000000017</v>
      </c>
      <c r="D74" s="247">
        <f t="shared" si="51"/>
        <v>3.0867775054509158E-2</v>
      </c>
      <c r="E74" s="215">
        <f t="shared" si="52"/>
        <v>1.755961559623714E-2</v>
      </c>
      <c r="F74" s="52">
        <f t="shared" si="47"/>
        <v>-0.41252849982862827</v>
      </c>
      <c r="H74" s="19">
        <v>2284.203</v>
      </c>
      <c r="I74" s="140">
        <v>1519.0699999999997</v>
      </c>
      <c r="J74" s="214">
        <f t="shared" si="53"/>
        <v>4.7194978933570934E-2</v>
      </c>
      <c r="K74" s="215">
        <f t="shared" si="54"/>
        <v>2.8967091049001636E-2</v>
      </c>
      <c r="L74" s="52">
        <f t="shared" si="48"/>
        <v>-0.33496716360148387</v>
      </c>
      <c r="N74" s="40">
        <f t="shared" si="49"/>
        <v>1.8910499361703188</v>
      </c>
      <c r="O74" s="143">
        <f t="shared" si="50"/>
        <v>2.1407171283300066</v>
      </c>
      <c r="P74" s="52">
        <f t="shared" si="55"/>
        <v>0.1320257003182603</v>
      </c>
    </row>
    <row r="75" spans="1:16" ht="20.100000000000001" customHeight="1" x14ac:dyDescent="0.25">
      <c r="A75" s="38" t="s">
        <v>203</v>
      </c>
      <c r="B75" s="19">
        <v>15786.129999999997</v>
      </c>
      <c r="C75" s="140">
        <v>15425.460000000001</v>
      </c>
      <c r="D75" s="247">
        <f t="shared" si="51"/>
        <v>4.0341245384247944E-2</v>
      </c>
      <c r="E75" s="215">
        <f t="shared" si="52"/>
        <v>3.8171095590119067E-2</v>
      </c>
      <c r="F75" s="52">
        <f t="shared" si="47"/>
        <v>-2.284727162388733E-2</v>
      </c>
      <c r="H75" s="19">
        <v>1332.6379999999999</v>
      </c>
      <c r="I75" s="140">
        <v>1429.9080000000001</v>
      </c>
      <c r="J75" s="214">
        <f t="shared" si="53"/>
        <v>2.7534252575658162E-2</v>
      </c>
      <c r="K75" s="215">
        <f t="shared" si="54"/>
        <v>2.7266864086379062E-2</v>
      </c>
      <c r="L75" s="52">
        <f t="shared" si="48"/>
        <v>7.2990564579428333E-2</v>
      </c>
      <c r="N75" s="40">
        <f t="shared" si="49"/>
        <v>0.84418283645199943</v>
      </c>
      <c r="O75" s="143">
        <f t="shared" si="50"/>
        <v>0.92697916302009797</v>
      </c>
      <c r="P75" s="52">
        <f t="shared" si="55"/>
        <v>9.8078666128870506E-2</v>
      </c>
    </row>
    <row r="76" spans="1:16" ht="20.100000000000001" customHeight="1" x14ac:dyDescent="0.25">
      <c r="A76" s="38" t="s">
        <v>179</v>
      </c>
      <c r="B76" s="19">
        <v>6636.22</v>
      </c>
      <c r="C76" s="140">
        <v>5615.4900000000016</v>
      </c>
      <c r="D76" s="247">
        <f t="shared" si="51"/>
        <v>1.6958772000728106E-2</v>
      </c>
      <c r="E76" s="215">
        <f t="shared" si="52"/>
        <v>1.3895819351601687E-2</v>
      </c>
      <c r="F76" s="52">
        <f t="shared" si="47"/>
        <v>-0.15381195921774724</v>
      </c>
      <c r="H76" s="19">
        <v>1427.329</v>
      </c>
      <c r="I76" s="140">
        <v>1219.5130000000001</v>
      </c>
      <c r="J76" s="214">
        <f t="shared" si="53"/>
        <v>2.9490707299778027E-2</v>
      </c>
      <c r="K76" s="215">
        <f t="shared" si="54"/>
        <v>2.3254849418684553E-2</v>
      </c>
      <c r="L76" s="52">
        <f t="shared" si="48"/>
        <v>-0.14559782642964572</v>
      </c>
      <c r="N76" s="40">
        <f t="shared" si="49"/>
        <v>2.1508162779413582</v>
      </c>
      <c r="O76" s="143">
        <f t="shared" si="50"/>
        <v>2.1716947229894448</v>
      </c>
      <c r="P76" s="52">
        <f t="shared" si="55"/>
        <v>9.707219190320731E-3</v>
      </c>
    </row>
    <row r="77" spans="1:16" ht="20.100000000000001" customHeight="1" x14ac:dyDescent="0.25">
      <c r="A77" s="38" t="s">
        <v>189</v>
      </c>
      <c r="B77" s="19">
        <v>2788.44</v>
      </c>
      <c r="C77" s="140">
        <v>3912.4600000000005</v>
      </c>
      <c r="D77" s="247">
        <f t="shared" si="51"/>
        <v>7.1258213557884266E-3</v>
      </c>
      <c r="E77" s="215">
        <f t="shared" si="52"/>
        <v>9.6815838654093454E-3</v>
      </c>
      <c r="F77" s="52">
        <f t="shared" si="47"/>
        <v>0.40309994118575276</v>
      </c>
      <c r="H77" s="19">
        <v>657.21</v>
      </c>
      <c r="I77" s="140">
        <v>975.16100000000006</v>
      </c>
      <c r="J77" s="214">
        <f t="shared" si="53"/>
        <v>1.3578921008742285E-2</v>
      </c>
      <c r="K77" s="215">
        <f t="shared" si="54"/>
        <v>1.8595309942553991E-2</v>
      </c>
      <c r="L77" s="52">
        <f t="shared" si="48"/>
        <v>0.48378904764078451</v>
      </c>
      <c r="N77" s="40">
        <f t="shared" si="49"/>
        <v>2.3569092395748164</v>
      </c>
      <c r="O77" s="143">
        <f t="shared" si="50"/>
        <v>2.4924497630646703</v>
      </c>
      <c r="P77" s="52">
        <f t="shared" si="55"/>
        <v>5.7507739888323091E-2</v>
      </c>
    </row>
    <row r="78" spans="1:16" ht="20.100000000000001" customHeight="1" x14ac:dyDescent="0.25">
      <c r="A78" s="38" t="s">
        <v>185</v>
      </c>
      <c r="B78" s="19">
        <v>9737.5699999999979</v>
      </c>
      <c r="C78" s="140">
        <v>6506.01</v>
      </c>
      <c r="D78" s="247">
        <f t="shared" si="51"/>
        <v>2.4884230702286833E-2</v>
      </c>
      <c r="E78" s="215">
        <f t="shared" si="52"/>
        <v>1.6099456976989376E-2</v>
      </c>
      <c r="F78" s="52">
        <f t="shared" si="47"/>
        <v>-0.33186513678463914</v>
      </c>
      <c r="H78" s="19">
        <v>1310.1229999999996</v>
      </c>
      <c r="I78" s="140">
        <v>932.85899999999992</v>
      </c>
      <c r="J78" s="214">
        <f t="shared" si="53"/>
        <v>2.706905970502041E-2</v>
      </c>
      <c r="K78" s="215">
        <f t="shared" si="54"/>
        <v>1.7788654630056955E-2</v>
      </c>
      <c r="L78" s="52">
        <f t="shared" si="48"/>
        <v>-0.28796074872359295</v>
      </c>
      <c r="N78" s="40">
        <f t="shared" si="49"/>
        <v>1.3454311496605413</v>
      </c>
      <c r="O78" s="143">
        <f t="shared" si="50"/>
        <v>1.4338419399908697</v>
      </c>
      <c r="P78" s="52">
        <f t="shared" si="55"/>
        <v>6.5711865191046645E-2</v>
      </c>
    </row>
    <row r="79" spans="1:16" ht="20.100000000000001" customHeight="1" x14ac:dyDescent="0.25">
      <c r="A79" s="38" t="s">
        <v>204</v>
      </c>
      <c r="B79" s="19">
        <v>5423.2100000000009</v>
      </c>
      <c r="C79" s="140">
        <v>4442.07</v>
      </c>
      <c r="D79" s="247">
        <f t="shared" si="51"/>
        <v>1.3858941069173215E-2</v>
      </c>
      <c r="E79" s="215">
        <f t="shared" si="52"/>
        <v>1.0992131099364309E-2</v>
      </c>
      <c r="F79" s="52">
        <f t="shared" si="47"/>
        <v>-0.18091499314981369</v>
      </c>
      <c r="H79" s="19">
        <v>803.23900000000003</v>
      </c>
      <c r="I79" s="140">
        <v>823.49399999999991</v>
      </c>
      <c r="J79" s="214">
        <f t="shared" si="53"/>
        <v>1.6596093991480872E-2</v>
      </c>
      <c r="K79" s="215">
        <f t="shared" si="54"/>
        <v>1.5703177388998898E-2</v>
      </c>
      <c r="L79" s="52">
        <f t="shared" si="48"/>
        <v>2.5216654071826543E-2</v>
      </c>
      <c r="N79" s="40">
        <f t="shared" ref="N79:N83" si="56">(H79/B79)*10</f>
        <v>1.4811135840212715</v>
      </c>
      <c r="O79" s="143">
        <f t="shared" ref="O79:O83" si="57">(I79/C79)*10</f>
        <v>1.8538519203884674</v>
      </c>
      <c r="P79" s="52">
        <f t="shared" ref="P79:P83" si="58">(O79-N79)/N79</f>
        <v>0.25166087218996347</v>
      </c>
    </row>
    <row r="80" spans="1:16" ht="20.100000000000001" customHeight="1" x14ac:dyDescent="0.25">
      <c r="A80" s="38" t="s">
        <v>184</v>
      </c>
      <c r="B80" s="19">
        <v>1474.9599999999996</v>
      </c>
      <c r="C80" s="140">
        <v>1682.4899999999998</v>
      </c>
      <c r="D80" s="247">
        <f t="shared" si="51"/>
        <v>3.7692406746903987E-3</v>
      </c>
      <c r="E80" s="215">
        <f t="shared" si="52"/>
        <v>4.163408197837822E-3</v>
      </c>
      <c r="F80" s="52">
        <f t="shared" si="47"/>
        <v>0.14070212073547775</v>
      </c>
      <c r="H80" s="19">
        <v>386.06899999999996</v>
      </c>
      <c r="I80" s="140">
        <v>781.21600000000001</v>
      </c>
      <c r="J80" s="214">
        <f t="shared" si="53"/>
        <v>7.9767508938149521E-3</v>
      </c>
      <c r="K80" s="215">
        <f t="shared" si="54"/>
        <v>1.4896979731636374E-2</v>
      </c>
      <c r="L80" s="52">
        <f t="shared" si="48"/>
        <v>1.0235139314474877</v>
      </c>
      <c r="N80" s="40">
        <f t="shared" si="56"/>
        <v>2.6174879318761191</v>
      </c>
      <c r="O80" s="143">
        <f t="shared" si="57"/>
        <v>4.643213332620105</v>
      </c>
      <c r="P80" s="52">
        <f t="shared" si="58"/>
        <v>0.77391967163417652</v>
      </c>
    </row>
    <row r="81" spans="1:16" ht="20.100000000000001" customHeight="1" x14ac:dyDescent="0.25">
      <c r="A81" s="38" t="s">
        <v>207</v>
      </c>
      <c r="B81" s="19">
        <v>27407.760000000006</v>
      </c>
      <c r="C81" s="140">
        <v>24404.059999999994</v>
      </c>
      <c r="D81" s="247">
        <f t="shared" si="51"/>
        <v>7.0040166373428817E-2</v>
      </c>
      <c r="E81" s="215">
        <f t="shared" si="52"/>
        <v>6.0389103926041805E-2</v>
      </c>
      <c r="F81" s="52">
        <f t="shared" si="47"/>
        <v>-0.10959304955968714</v>
      </c>
      <c r="H81" s="19">
        <v>829.48599999999988</v>
      </c>
      <c r="I81" s="140">
        <v>761.79100000000017</v>
      </c>
      <c r="J81" s="214">
        <f t="shared" si="53"/>
        <v>1.7138395447205006E-2</v>
      </c>
      <c r="K81" s="215">
        <f t="shared" si="54"/>
        <v>1.4526565107144512E-2</v>
      </c>
      <c r="L81" s="52">
        <f t="shared" si="48"/>
        <v>-8.1610780652114343E-2</v>
      </c>
      <c r="N81" s="40">
        <f t="shared" si="56"/>
        <v>0.30264640379221058</v>
      </c>
      <c r="O81" s="143">
        <f t="shared" si="57"/>
        <v>0.3121574852708936</v>
      </c>
      <c r="P81" s="52">
        <f t="shared" si="58"/>
        <v>3.1426381941128512E-2</v>
      </c>
    </row>
    <row r="82" spans="1:16" ht="20.100000000000001" customHeight="1" x14ac:dyDescent="0.25">
      <c r="A82" s="38" t="s">
        <v>223</v>
      </c>
      <c r="B82" s="19">
        <v>1800.21</v>
      </c>
      <c r="C82" s="140">
        <v>2104.71</v>
      </c>
      <c r="D82" s="247">
        <f t="shared" si="51"/>
        <v>4.6004127264362453E-3</v>
      </c>
      <c r="E82" s="215">
        <f t="shared" si="52"/>
        <v>5.2082133433608785E-3</v>
      </c>
      <c r="F82" s="52">
        <f t="shared" si="47"/>
        <v>0.16914693285783325</v>
      </c>
      <c r="H82" s="19">
        <v>387.96500000000003</v>
      </c>
      <c r="I82" s="140">
        <v>479.53699999999992</v>
      </c>
      <c r="J82" s="214">
        <f t="shared" si="53"/>
        <v>8.0159250302897118E-3</v>
      </c>
      <c r="K82" s="215">
        <f t="shared" si="54"/>
        <v>9.1442737598432574E-3</v>
      </c>
      <c r="L82" s="52">
        <f t="shared" si="48"/>
        <v>0.23603160078873064</v>
      </c>
      <c r="N82" s="40">
        <f t="shared" si="56"/>
        <v>2.1551096816482525</v>
      </c>
      <c r="O82" s="143">
        <f t="shared" si="57"/>
        <v>2.2783993994422032</v>
      </c>
      <c r="P82" s="52">
        <f t="shared" si="58"/>
        <v>5.720809425330841E-2</v>
      </c>
    </row>
    <row r="83" spans="1:16" ht="20.100000000000001" customHeight="1" x14ac:dyDescent="0.25">
      <c r="A83" s="38" t="s">
        <v>212</v>
      </c>
      <c r="B83" s="19">
        <v>15.130000000000003</v>
      </c>
      <c r="C83" s="140">
        <v>70.610000000000014</v>
      </c>
      <c r="D83" s="247">
        <f t="shared" si="51"/>
        <v>3.8664513890590767E-5</v>
      </c>
      <c r="E83" s="215">
        <f t="shared" si="52"/>
        <v>1.7472808328687167E-4</v>
      </c>
      <c r="F83" s="52">
        <f t="shared" si="47"/>
        <v>3.6668869795109056</v>
      </c>
      <c r="H83" s="19">
        <v>291.964</v>
      </c>
      <c r="I83" s="140">
        <v>466.00499999999994</v>
      </c>
      <c r="J83" s="214">
        <f t="shared" si="53"/>
        <v>6.0324037878249455E-3</v>
      </c>
      <c r="K83" s="215">
        <f t="shared" si="54"/>
        <v>8.8862325398368792E-3</v>
      </c>
      <c r="L83" s="52">
        <f t="shared" si="48"/>
        <v>0.59610431423052135</v>
      </c>
      <c r="N83" s="40">
        <f t="shared" si="56"/>
        <v>192.97025776602771</v>
      </c>
      <c r="O83" s="143">
        <f t="shared" si="57"/>
        <v>65.997025917008898</v>
      </c>
      <c r="P83" s="52">
        <f t="shared" si="58"/>
        <v>-0.65799379302778949</v>
      </c>
    </row>
    <row r="84" spans="1:16" ht="20.100000000000001" customHeight="1" x14ac:dyDescent="0.25">
      <c r="A84" s="38" t="s">
        <v>224</v>
      </c>
      <c r="B84" s="19">
        <v>5182.95</v>
      </c>
      <c r="C84" s="140">
        <v>3359.11</v>
      </c>
      <c r="D84" s="247">
        <f t="shared" si="51"/>
        <v>1.3244959832732146E-2</v>
      </c>
      <c r="E84" s="215">
        <f t="shared" si="52"/>
        <v>8.3122907782150323E-3</v>
      </c>
      <c r="F84" s="52">
        <f t="shared" si="47"/>
        <v>-0.35189226212871044</v>
      </c>
      <c r="H84" s="19">
        <v>728.49900000000002</v>
      </c>
      <c r="I84" s="140">
        <v>447.69400000000007</v>
      </c>
      <c r="J84" s="214">
        <f t="shared" si="53"/>
        <v>1.5051856143314536E-2</v>
      </c>
      <c r="K84" s="215">
        <f t="shared" si="54"/>
        <v>8.5370607411717325E-3</v>
      </c>
      <c r="L84" s="52">
        <f t="shared" si="48"/>
        <v>-0.38545694640624067</v>
      </c>
      <c r="N84" s="40">
        <f t="shared" ref="N84" si="59">(H84/B84)*10</f>
        <v>1.4055682574595549</v>
      </c>
      <c r="O84" s="143">
        <f t="shared" ref="O84" si="60">(I84/C84)*10</f>
        <v>1.3327756459300233</v>
      </c>
      <c r="P84" s="52">
        <f t="shared" ref="P84" si="61">(O84-N84)/N84</f>
        <v>-5.1788741772739018E-2</v>
      </c>
    </row>
    <row r="85" spans="1:16" ht="20.100000000000001" customHeight="1" x14ac:dyDescent="0.25">
      <c r="A85" s="38" t="s">
        <v>201</v>
      </c>
      <c r="B85" s="19">
        <v>3576.17</v>
      </c>
      <c r="C85" s="140">
        <v>3398.3199999999997</v>
      </c>
      <c r="D85" s="247">
        <f t="shared" si="51"/>
        <v>9.1388549002058127E-3</v>
      </c>
      <c r="E85" s="215">
        <f t="shared" si="52"/>
        <v>8.4093179435694877E-3</v>
      </c>
      <c r="F85" s="52">
        <f t="shared" si="47"/>
        <v>-4.973197582888967E-2</v>
      </c>
      <c r="H85" s="19">
        <v>392.11300000000011</v>
      </c>
      <c r="I85" s="140">
        <v>422.16999999999996</v>
      </c>
      <c r="J85" s="214">
        <f t="shared" si="53"/>
        <v>8.1016287845604371E-3</v>
      </c>
      <c r="K85" s="215">
        <f t="shared" si="54"/>
        <v>8.0503445056231918E-3</v>
      </c>
      <c r="L85" s="52">
        <f t="shared" si="48"/>
        <v>7.6653923741370061E-2</v>
      </c>
      <c r="N85" s="40">
        <f t="shared" ref="N85" si="62">(H85/B85)*10</f>
        <v>1.0964607387232712</v>
      </c>
      <c r="O85" s="143">
        <f t="shared" ref="O85" si="63">(I85/C85)*10</f>
        <v>1.2422903081522634</v>
      </c>
      <c r="P85" s="52">
        <f t="shared" ref="P85" si="64">(O85-N85)/N85</f>
        <v>0.13300026556244726</v>
      </c>
    </row>
    <row r="86" spans="1:16" ht="20.100000000000001" customHeight="1" x14ac:dyDescent="0.25">
      <c r="A86" s="38" t="s">
        <v>205</v>
      </c>
      <c r="B86" s="19">
        <v>742.12999999999988</v>
      </c>
      <c r="C86" s="140">
        <v>1269.8899999999999</v>
      </c>
      <c r="D86" s="247">
        <f t="shared" si="51"/>
        <v>1.8965033505369542E-3</v>
      </c>
      <c r="E86" s="215">
        <f t="shared" si="52"/>
        <v>3.1424082379997932E-3</v>
      </c>
      <c r="F86" s="52">
        <f t="shared" si="47"/>
        <v>0.71114225270505182</v>
      </c>
      <c r="H86" s="19">
        <v>199.95</v>
      </c>
      <c r="I86" s="140">
        <v>356.346</v>
      </c>
      <c r="J86" s="214">
        <f t="shared" si="53"/>
        <v>4.1312598038648523E-3</v>
      </c>
      <c r="K86" s="215">
        <f t="shared" si="54"/>
        <v>6.7951490233811073E-3</v>
      </c>
      <c r="L86" s="52">
        <f t="shared" ref="L86:L88" si="65">(I86-H86)/H86</f>
        <v>0.78217554388597166</v>
      </c>
      <c r="N86" s="40">
        <f t="shared" ref="N86" si="66">(H86/B86)*10</f>
        <v>2.6942718930645575</v>
      </c>
      <c r="O86" s="143">
        <f t="shared" ref="O86" si="67">(I86/C86)*10</f>
        <v>2.8061170652576211</v>
      </c>
      <c r="P86" s="52">
        <f t="shared" ref="P86" si="68">(O86-N86)/N86</f>
        <v>4.1512206871537012E-2</v>
      </c>
    </row>
    <row r="87" spans="1:16" ht="20.100000000000001" customHeight="1" x14ac:dyDescent="0.25">
      <c r="A87" s="38" t="s">
        <v>188</v>
      </c>
      <c r="B87" s="19">
        <v>14980.239999999998</v>
      </c>
      <c r="C87" s="140">
        <v>2603.5</v>
      </c>
      <c r="D87" s="247">
        <f t="shared" si="51"/>
        <v>3.8281804201215019E-2</v>
      </c>
      <c r="E87" s="215">
        <f t="shared" si="52"/>
        <v>6.4424948992688053E-3</v>
      </c>
      <c r="F87" s="52">
        <f t="shared" si="47"/>
        <v>-0.82620438657858619</v>
      </c>
      <c r="H87" s="19">
        <v>2900.8619999999992</v>
      </c>
      <c r="I87" s="140">
        <v>298.04500000000002</v>
      </c>
      <c r="J87" s="214">
        <f t="shared" si="53"/>
        <v>5.9936056900020011E-2</v>
      </c>
      <c r="K87" s="215">
        <f t="shared" si="54"/>
        <v>5.6834093568431309E-3</v>
      </c>
      <c r="L87" s="52">
        <f t="shared" si="65"/>
        <v>-0.89725640171783416</v>
      </c>
      <c r="N87" s="40">
        <f t="shared" ref="N87:N88" si="69">(H87/B87)*10</f>
        <v>1.9364589619391941</v>
      </c>
      <c r="O87" s="143">
        <f t="shared" ref="O87:O88" si="70">(I87/C87)*10</f>
        <v>1.1447858651814866</v>
      </c>
      <c r="P87" s="52">
        <f t="shared" ref="P87:P88" si="71">(O87-N87)/N87</f>
        <v>-0.4088251351141034</v>
      </c>
    </row>
    <row r="88" spans="1:16" ht="20.100000000000001" customHeight="1" x14ac:dyDescent="0.25">
      <c r="A88" s="38" t="s">
        <v>213</v>
      </c>
      <c r="B88" s="19">
        <v>1148.1599999999999</v>
      </c>
      <c r="C88" s="140">
        <v>1173.58</v>
      </c>
      <c r="D88" s="247">
        <f t="shared" si="51"/>
        <v>2.934107618547302E-3</v>
      </c>
      <c r="E88" s="215">
        <f t="shared" si="52"/>
        <v>2.9040841804816144E-3</v>
      </c>
      <c r="F88" s="52">
        <f>(C88-B88)/B88</f>
        <v>2.2139771460423702E-2</v>
      </c>
      <c r="H88" s="19">
        <v>225.143</v>
      </c>
      <c r="I88" s="140">
        <v>277.89500000000004</v>
      </c>
      <c r="J88" s="214">
        <f t="shared" si="53"/>
        <v>4.6517840761267542E-3</v>
      </c>
      <c r="K88" s="215">
        <f t="shared" si="54"/>
        <v>5.2991697334963577E-3</v>
      </c>
      <c r="L88" s="52">
        <f t="shared" si="65"/>
        <v>0.23430441985760178</v>
      </c>
      <c r="N88" s="40">
        <f t="shared" si="69"/>
        <v>1.9609026616499445</v>
      </c>
      <c r="O88" s="143">
        <f t="shared" si="70"/>
        <v>2.3679254929361444</v>
      </c>
      <c r="P88" s="52">
        <f t="shared" si="71"/>
        <v>0.20756911561521485</v>
      </c>
    </row>
    <row r="89" spans="1:16" ht="20.100000000000001" customHeight="1" x14ac:dyDescent="0.25">
      <c r="A89" s="38" t="s">
        <v>225</v>
      </c>
      <c r="B89" s="19">
        <v>1948.42</v>
      </c>
      <c r="C89" s="140">
        <v>1863.87</v>
      </c>
      <c r="D89" s="247">
        <f t="shared" si="51"/>
        <v>4.9791614114147289E-3</v>
      </c>
      <c r="E89" s="215">
        <f t="shared" si="52"/>
        <v>4.6122423537162073E-3</v>
      </c>
      <c r="F89" s="52">
        <f t="shared" ref="F89:F94" si="72">(C89-B89)/B89</f>
        <v>-4.3394134734810859E-2</v>
      </c>
      <c r="H89" s="19">
        <v>231.74699999999999</v>
      </c>
      <c r="I89" s="140">
        <v>239.29599999999999</v>
      </c>
      <c r="J89" s="214">
        <f t="shared" si="53"/>
        <v>4.788232386928072E-3</v>
      </c>
      <c r="K89" s="215">
        <f t="shared" si="54"/>
        <v>4.5631267944610168E-3</v>
      </c>
      <c r="L89" s="52">
        <f t="shared" ref="L89:L94" si="73">(I89-H89)/H89</f>
        <v>3.257431595662514E-2</v>
      </c>
      <c r="N89" s="40">
        <f t="shared" ref="N89:N94" si="74">(H89/B89)*10</f>
        <v>1.1894098808265157</v>
      </c>
      <c r="O89" s="143">
        <f t="shared" ref="O89:O94" si="75">(I89/C89)*10</f>
        <v>1.2838663640704557</v>
      </c>
      <c r="P89" s="52">
        <f t="shared" ref="P89:P94" si="76">(O89-N89)/N89</f>
        <v>7.9414577570435754E-2</v>
      </c>
    </row>
    <row r="90" spans="1:16" ht="20.100000000000001" customHeight="1" x14ac:dyDescent="0.25">
      <c r="A90" s="38" t="s">
        <v>226</v>
      </c>
      <c r="B90" s="19">
        <v>469.22</v>
      </c>
      <c r="C90" s="140">
        <v>701.63</v>
      </c>
      <c r="D90" s="247">
        <f t="shared" si="51"/>
        <v>1.1990854730828155E-3</v>
      </c>
      <c r="E90" s="215">
        <f t="shared" si="52"/>
        <v>1.7362195875452167E-3</v>
      </c>
      <c r="F90" s="52">
        <f t="shared" si="72"/>
        <v>0.4953113678018839</v>
      </c>
      <c r="H90" s="19">
        <v>129.50399999999999</v>
      </c>
      <c r="I90" s="140">
        <v>193.64599999999999</v>
      </c>
      <c r="J90" s="214">
        <f t="shared" si="53"/>
        <v>2.6757422837695118E-3</v>
      </c>
      <c r="K90" s="215">
        <f t="shared" si="54"/>
        <v>3.6926285907002122E-3</v>
      </c>
      <c r="L90" s="52">
        <f t="shared" si="73"/>
        <v>0.49528972078082528</v>
      </c>
      <c r="N90" s="40">
        <f t="shared" si="74"/>
        <v>2.7599846553855327</v>
      </c>
      <c r="O90" s="143">
        <f t="shared" si="75"/>
        <v>2.7599447001981097</v>
      </c>
      <c r="P90" s="52">
        <f t="shared" si="76"/>
        <v>-1.4476597666980971E-5</v>
      </c>
    </row>
    <row r="91" spans="1:16" ht="20.100000000000001" customHeight="1" x14ac:dyDescent="0.25">
      <c r="A91" s="38" t="s">
        <v>208</v>
      </c>
      <c r="B91" s="19">
        <v>715.51</v>
      </c>
      <c r="C91" s="140">
        <v>1073.92</v>
      </c>
      <c r="D91" s="247">
        <f t="shared" si="51"/>
        <v>1.8284762943725442E-3</v>
      </c>
      <c r="E91" s="215">
        <f t="shared" si="52"/>
        <v>2.6574703753496276E-3</v>
      </c>
      <c r="F91" s="52">
        <f t="shared" si="72"/>
        <v>0.50091543095134949</v>
      </c>
      <c r="H91" s="19">
        <v>120.36300000000001</v>
      </c>
      <c r="I91" s="140">
        <v>181.88800000000001</v>
      </c>
      <c r="J91" s="214">
        <f t="shared" si="53"/>
        <v>2.4868758378223822E-3</v>
      </c>
      <c r="K91" s="215">
        <f t="shared" si="54"/>
        <v>3.4684157127195E-3</v>
      </c>
      <c r="L91" s="52">
        <f t="shared" si="73"/>
        <v>0.51116206807739906</v>
      </c>
      <c r="N91" s="40">
        <f t="shared" si="74"/>
        <v>1.6821987114086459</v>
      </c>
      <c r="O91" s="143">
        <f t="shared" si="75"/>
        <v>1.6936829558998809</v>
      </c>
      <c r="P91" s="52">
        <f t="shared" si="76"/>
        <v>6.8269250317154065E-3</v>
      </c>
    </row>
    <row r="92" spans="1:16" ht="20.100000000000001" customHeight="1" x14ac:dyDescent="0.25">
      <c r="A92" s="38" t="s">
        <v>211</v>
      </c>
      <c r="B92" s="19">
        <v>1536.0300000000004</v>
      </c>
      <c r="C92" s="140">
        <v>974.87999999999988</v>
      </c>
      <c r="D92" s="247">
        <f t="shared" si="51"/>
        <v>3.9253042479421114E-3</v>
      </c>
      <c r="E92" s="215">
        <f t="shared" si="52"/>
        <v>2.412390792164076E-3</v>
      </c>
      <c r="F92" s="52">
        <f t="shared" si="72"/>
        <v>-0.36532489599812529</v>
      </c>
      <c r="H92" s="19">
        <v>280.50199999999995</v>
      </c>
      <c r="I92" s="140">
        <v>180.69199999999998</v>
      </c>
      <c r="J92" s="214">
        <f t="shared" si="53"/>
        <v>5.7955820830392539E-3</v>
      </c>
      <c r="K92" s="215">
        <f t="shared" si="54"/>
        <v>3.4456092318498844E-3</v>
      </c>
      <c r="L92" s="52">
        <f t="shared" si="73"/>
        <v>-0.35582633991914492</v>
      </c>
      <c r="N92" s="40">
        <f t="shared" si="74"/>
        <v>1.8261492288562065</v>
      </c>
      <c r="O92" s="143">
        <f t="shared" si="75"/>
        <v>1.8534794025931398</v>
      </c>
      <c r="P92" s="52">
        <f t="shared" si="76"/>
        <v>1.4966013349331474E-2</v>
      </c>
    </row>
    <row r="93" spans="1:16" ht="20.100000000000001" customHeight="1" x14ac:dyDescent="0.25">
      <c r="A93" s="38" t="s">
        <v>227</v>
      </c>
      <c r="B93" s="19">
        <v>842.91000000000008</v>
      </c>
      <c r="C93" s="140">
        <v>1124.7400000000002</v>
      </c>
      <c r="D93" s="247">
        <f t="shared" si="51"/>
        <v>2.1540453009595414E-3</v>
      </c>
      <c r="E93" s="215">
        <f t="shared" si="52"/>
        <v>2.7832270839268664E-3</v>
      </c>
      <c r="F93" s="52">
        <f t="shared" si="72"/>
        <v>0.3343536083330369</v>
      </c>
      <c r="H93" s="19">
        <v>118.34699999999998</v>
      </c>
      <c r="I93" s="140">
        <v>178.65300000000002</v>
      </c>
      <c r="J93" s="214">
        <f t="shared" si="53"/>
        <v>2.4452223256213735E-3</v>
      </c>
      <c r="K93" s="215">
        <f t="shared" si="54"/>
        <v>3.4067276143807004E-3</v>
      </c>
      <c r="L93" s="52">
        <f t="shared" si="73"/>
        <v>0.50956931734644773</v>
      </c>
      <c r="N93" s="40">
        <f t="shared" si="74"/>
        <v>1.4040288998825492</v>
      </c>
      <c r="O93" s="143">
        <f t="shared" si="75"/>
        <v>1.5883937621139106</v>
      </c>
      <c r="P93" s="52">
        <f t="shared" si="76"/>
        <v>0.13131130153145992</v>
      </c>
    </row>
    <row r="94" spans="1:16" ht="20.100000000000001" customHeight="1" x14ac:dyDescent="0.25">
      <c r="A94" s="38" t="s">
        <v>215</v>
      </c>
      <c r="B94" s="19">
        <v>332.49999999999994</v>
      </c>
      <c r="C94" s="140">
        <v>690.88</v>
      </c>
      <c r="D94" s="247">
        <f t="shared" si="51"/>
        <v>8.4969933037815104E-4</v>
      </c>
      <c r="E94" s="215">
        <f t="shared" si="52"/>
        <v>1.7096181586352341E-3</v>
      </c>
      <c r="F94" s="52">
        <f t="shared" si="72"/>
        <v>1.0778345864661658</v>
      </c>
      <c r="H94" s="19">
        <v>75.055999999999997</v>
      </c>
      <c r="I94" s="140">
        <v>169.91800000000001</v>
      </c>
      <c r="J94" s="214">
        <f t="shared" si="53"/>
        <v>1.55076687091213E-3</v>
      </c>
      <c r="K94" s="215">
        <f t="shared" si="54"/>
        <v>3.2401602143839726E-3</v>
      </c>
      <c r="L94" s="52">
        <f t="shared" si="73"/>
        <v>1.2638829673843532</v>
      </c>
      <c r="N94" s="40">
        <f t="shared" si="74"/>
        <v>2.257323308270677</v>
      </c>
      <c r="O94" s="143">
        <f t="shared" si="75"/>
        <v>2.4594430291801759</v>
      </c>
      <c r="P94" s="52">
        <f t="shared" si="76"/>
        <v>8.9539553403336691E-2</v>
      </c>
    </row>
    <row r="95" spans="1:16" ht="20.100000000000001" customHeight="1" thickBot="1" x14ac:dyDescent="0.3">
      <c r="A95" s="8" t="s">
        <v>17</v>
      </c>
      <c r="B95" s="19">
        <f>B96-SUM(B68:B94)</f>
        <v>12987.540000000095</v>
      </c>
      <c r="C95" s="140">
        <f>C96-SUM(C68:C94)</f>
        <v>15220.119999999763</v>
      </c>
      <c r="D95" s="247">
        <f t="shared" si="51"/>
        <v>3.3189485838374541E-2</v>
      </c>
      <c r="E95" s="215">
        <f t="shared" si="52"/>
        <v>3.7662971179664911E-2</v>
      </c>
      <c r="F95" s="52">
        <f t="shared" ref="F95" si="77">(C95-B95)/B95</f>
        <v>0.17190168422962707</v>
      </c>
      <c r="H95" s="196">
        <f>H96-SUM(H68:H94)</f>
        <v>1837.4209999999875</v>
      </c>
      <c r="I95" s="119">
        <f>I96-SUM(I68:I94)</f>
        <v>2737.0460000000021</v>
      </c>
      <c r="J95" s="214">
        <f t="shared" si="53"/>
        <v>3.7963808552523681E-2</v>
      </c>
      <c r="K95" s="215">
        <f t="shared" si="54"/>
        <v>5.2192631470113826E-2</v>
      </c>
      <c r="L95" s="52">
        <f t="shared" ref="L95" si="78">(I95-H95)/H95</f>
        <v>0.4896128867581358</v>
      </c>
      <c r="N95" s="40">
        <f t="shared" ref="N95:N96" si="79">(H95/B95)*10</f>
        <v>1.4147567591706927</v>
      </c>
      <c r="O95" s="143">
        <f t="shared" ref="O95:O96" si="80">(I95/C95)*10</f>
        <v>1.7983077662988498</v>
      </c>
      <c r="P95" s="52">
        <f>(O95-N95)/N95</f>
        <v>0.27110738622870301</v>
      </c>
    </row>
    <row r="96" spans="1:16" ht="26.25" customHeight="1" thickBot="1" x14ac:dyDescent="0.3">
      <c r="A96" s="12" t="s">
        <v>18</v>
      </c>
      <c r="B96" s="17">
        <v>391314.89000000013</v>
      </c>
      <c r="C96" s="145">
        <v>404113.62999999983</v>
      </c>
      <c r="D96" s="243">
        <f>SUM(D68:D95)</f>
        <v>1</v>
      </c>
      <c r="E96" s="244">
        <f>SUM(E68:E95)</f>
        <v>0.99999999999999956</v>
      </c>
      <c r="F96" s="57">
        <f>(C96-B96)/B96</f>
        <v>3.2707009947921216E-2</v>
      </c>
      <c r="G96" s="1"/>
      <c r="H96" s="17">
        <v>48399.279999999977</v>
      </c>
      <c r="I96" s="145">
        <v>52441.233999999982</v>
      </c>
      <c r="J96" s="255">
        <f t="shared" si="53"/>
        <v>1</v>
      </c>
      <c r="K96" s="244">
        <f t="shared" si="54"/>
        <v>1</v>
      </c>
      <c r="L96" s="57">
        <f>(I96-H96)/H96</f>
        <v>8.3512688618508524E-2</v>
      </c>
      <c r="M96" s="1"/>
      <c r="N96" s="37">
        <f t="shared" si="79"/>
        <v>1.2368371671213421</v>
      </c>
      <c r="O96" s="150">
        <f t="shared" si="80"/>
        <v>1.2976853564676847</v>
      </c>
      <c r="P96" s="57">
        <f>(O96-N96)/N96</f>
        <v>4.9196604827103321E-2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2" t="s">
        <v>16</v>
      </c>
      <c r="B3" s="346"/>
      <c r="C3" s="346"/>
      <c r="D3" s="349" t="s">
        <v>1</v>
      </c>
      <c r="E3" s="345"/>
      <c r="F3" s="349" t="s">
        <v>104</v>
      </c>
      <c r="G3" s="345"/>
      <c r="H3" s="130" t="s">
        <v>0</v>
      </c>
      <c r="J3" s="351" t="s">
        <v>19</v>
      </c>
      <c r="K3" s="345"/>
      <c r="L3" s="343" t="s">
        <v>104</v>
      </c>
      <c r="M3" s="344"/>
      <c r="N3" s="130" t="s">
        <v>0</v>
      </c>
      <c r="P3" s="357" t="s">
        <v>22</v>
      </c>
      <c r="Q3" s="345"/>
      <c r="R3" s="130" t="s">
        <v>0</v>
      </c>
    </row>
    <row r="4" spans="1:18" x14ac:dyDescent="0.25">
      <c r="A4" s="347"/>
      <c r="B4" s="348"/>
      <c r="C4" s="348"/>
      <c r="D4" s="352" t="s">
        <v>152</v>
      </c>
      <c r="E4" s="354"/>
      <c r="F4" s="352" t="str">
        <f>D4</f>
        <v>jan-jun</v>
      </c>
      <c r="G4" s="354"/>
      <c r="H4" s="131" t="s">
        <v>138</v>
      </c>
      <c r="J4" s="355" t="str">
        <f>D4</f>
        <v>jan-jun</v>
      </c>
      <c r="K4" s="354"/>
      <c r="L4" s="356" t="str">
        <f>D4</f>
        <v>jan-jun</v>
      </c>
      <c r="M4" s="342"/>
      <c r="N4" s="131" t="str">
        <f>H4</f>
        <v>2022/2021</v>
      </c>
      <c r="P4" s="355" t="str">
        <f>D4</f>
        <v>jan-jun</v>
      </c>
      <c r="Q4" s="353"/>
      <c r="R4" s="131" t="str">
        <f>N4</f>
        <v>2022/2021</v>
      </c>
    </row>
    <row r="5" spans="1:18" ht="19.5" customHeight="1" thickBot="1" x14ac:dyDescent="0.3">
      <c r="A5" s="333"/>
      <c r="B5" s="358"/>
      <c r="C5" s="358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5528.4700000000048</v>
      </c>
      <c r="E6" s="147">
        <v>3743.3999999999996</v>
      </c>
      <c r="F6" s="248">
        <f>D6/D8</f>
        <v>0.46811531863513006</v>
      </c>
      <c r="G6" s="256">
        <f>E6/E8</f>
        <v>0.30655263002731892</v>
      </c>
      <c r="H6" s="165">
        <f>(E6-D6)/D6</f>
        <v>-0.32288680231601213</v>
      </c>
      <c r="I6" s="1"/>
      <c r="J6" s="19">
        <v>3033.7490000000012</v>
      </c>
      <c r="K6" s="147">
        <v>2304.8630000000026</v>
      </c>
      <c r="L6" s="247">
        <f>J6/J8</f>
        <v>0.50757145445641616</v>
      </c>
      <c r="M6" s="246">
        <f>K6/K8</f>
        <v>0.34405151078191687</v>
      </c>
      <c r="N6" s="165">
        <f>(K6-J6)/J6</f>
        <v>-0.240259164485921</v>
      </c>
      <c r="P6" s="27">
        <f t="shared" ref="P6:Q8" si="0">(J6/D6)*10</f>
        <v>5.4875019670903491</v>
      </c>
      <c r="Q6" s="152">
        <f t="shared" si="0"/>
        <v>6.1571378960303544</v>
      </c>
      <c r="R6" s="165">
        <f>(Q6-P6)/P6</f>
        <v>0.12202928271478469</v>
      </c>
    </row>
    <row r="7" spans="1:18" ht="24" customHeight="1" thickBot="1" x14ac:dyDescent="0.3">
      <c r="A7" s="161" t="s">
        <v>21</v>
      </c>
      <c r="B7" s="1"/>
      <c r="C7" s="1"/>
      <c r="D7" s="117">
        <v>6281.5899999999974</v>
      </c>
      <c r="E7" s="140">
        <v>8467.8800000000028</v>
      </c>
      <c r="F7" s="248">
        <f>D7/D8</f>
        <v>0.53188468136486999</v>
      </c>
      <c r="G7" s="228">
        <f>E7/E8</f>
        <v>0.69344736997268108</v>
      </c>
      <c r="H7" s="55">
        <f t="shared" ref="H7:H8" si="1">(E7-D7)/D7</f>
        <v>0.34804723008028321</v>
      </c>
      <c r="J7" s="19">
        <v>2943.2400000000007</v>
      </c>
      <c r="K7" s="140">
        <v>4394.3169999999991</v>
      </c>
      <c r="L7" s="247">
        <f>J7/J8</f>
        <v>0.4924285455435839</v>
      </c>
      <c r="M7" s="215">
        <f>K7/K8</f>
        <v>0.65594848921808302</v>
      </c>
      <c r="N7" s="102">
        <f t="shared" ref="N7:N8" si="2">(K7-J7)/J7</f>
        <v>0.49302027697367462</v>
      </c>
      <c r="P7" s="27">
        <f t="shared" si="0"/>
        <v>4.6855016007093777</v>
      </c>
      <c r="Q7" s="152">
        <f t="shared" si="0"/>
        <v>5.1893945119675733</v>
      </c>
      <c r="R7" s="102">
        <f t="shared" ref="R7:R8" si="3">(Q7-P7)/P7</f>
        <v>0.10754300269194379</v>
      </c>
    </row>
    <row r="8" spans="1:18" ht="26.25" customHeight="1" thickBot="1" x14ac:dyDescent="0.3">
      <c r="A8" s="12" t="s">
        <v>12</v>
      </c>
      <c r="B8" s="162"/>
      <c r="C8" s="162"/>
      <c r="D8" s="163">
        <v>11810.060000000001</v>
      </c>
      <c r="E8" s="145">
        <v>12211.280000000002</v>
      </c>
      <c r="F8" s="257">
        <f>SUM(F6:F7)</f>
        <v>1</v>
      </c>
      <c r="G8" s="258">
        <f>SUM(G6:G7)</f>
        <v>1</v>
      </c>
      <c r="H8" s="164">
        <f t="shared" si="1"/>
        <v>3.3972731721938848E-2</v>
      </c>
      <c r="I8" s="1"/>
      <c r="J8" s="17">
        <v>5976.9890000000014</v>
      </c>
      <c r="K8" s="145">
        <v>6699.1800000000021</v>
      </c>
      <c r="L8" s="243">
        <f>SUM(L6:L7)</f>
        <v>1</v>
      </c>
      <c r="M8" s="244">
        <f>SUM(M6:M7)</f>
        <v>0.99999999999999989</v>
      </c>
      <c r="N8" s="164">
        <f t="shared" si="2"/>
        <v>0.12082856434903938</v>
      </c>
      <c r="O8" s="1"/>
      <c r="P8" s="29">
        <f t="shared" si="0"/>
        <v>5.0609302577632977</v>
      </c>
      <c r="Q8" s="146">
        <f t="shared" si="0"/>
        <v>5.4860587915435568</v>
      </c>
      <c r="R8" s="164">
        <f t="shared" si="3"/>
        <v>8.4002053402756557E-2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22" workbookViewId="0">
      <selection activeCell="P74" sqref="P7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5"/>
      <c r="D4" s="349" t="s">
        <v>104</v>
      </c>
      <c r="E4" s="345"/>
      <c r="F4" s="130" t="s">
        <v>0</v>
      </c>
      <c r="H4" s="359" t="s">
        <v>19</v>
      </c>
      <c r="I4" s="360"/>
      <c r="J4" s="349" t="s">
        <v>13</v>
      </c>
      <c r="K4" s="350"/>
      <c r="L4" s="130" t="s">
        <v>0</v>
      </c>
      <c r="N4" s="357" t="s">
        <v>22</v>
      </c>
      <c r="O4" s="345"/>
      <c r="P4" s="130" t="s">
        <v>0</v>
      </c>
    </row>
    <row r="5" spans="1:16" x14ac:dyDescent="0.25">
      <c r="A5" s="362"/>
      <c r="B5" s="352" t="s">
        <v>162</v>
      </c>
      <c r="C5" s="354"/>
      <c r="D5" s="352" t="str">
        <f>B5</f>
        <v>jan-jul</v>
      </c>
      <c r="E5" s="354"/>
      <c r="F5" s="131" t="s">
        <v>138</v>
      </c>
      <c r="H5" s="355" t="str">
        <f>B5</f>
        <v>jan-jul</v>
      </c>
      <c r="I5" s="354"/>
      <c r="J5" s="352" t="str">
        <f>B5</f>
        <v>jan-jul</v>
      </c>
      <c r="K5" s="353"/>
      <c r="L5" s="131" t="str">
        <f>F5</f>
        <v>2022/2021</v>
      </c>
      <c r="N5" s="355" t="str">
        <f>B5</f>
        <v>jan-jul</v>
      </c>
      <c r="O5" s="353"/>
      <c r="P5" s="131" t="str">
        <f>L5</f>
        <v>2022/2021</v>
      </c>
    </row>
    <row r="6" spans="1:16" ht="19.5" customHeight="1" thickBot="1" x14ac:dyDescent="0.3">
      <c r="A6" s="363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165</v>
      </c>
      <c r="B7" s="39">
        <v>1060.8399999999999</v>
      </c>
      <c r="C7" s="147">
        <v>1630.2</v>
      </c>
      <c r="D7" s="247">
        <f>B7/$B$33</f>
        <v>8.9825115198398642E-2</v>
      </c>
      <c r="E7" s="246">
        <f>C7/$C$33</f>
        <v>0.13349951847799735</v>
      </c>
      <c r="F7" s="52">
        <f>(C7-B7)/B7</f>
        <v>0.53670676068021583</v>
      </c>
      <c r="H7" s="39">
        <v>591.24899999999991</v>
      </c>
      <c r="I7" s="147">
        <v>967.27</v>
      </c>
      <c r="J7" s="247">
        <f>H7/$H$33</f>
        <v>9.8920878054150688E-2</v>
      </c>
      <c r="K7" s="246">
        <f>I7/$I$33</f>
        <v>0.14438632787893452</v>
      </c>
      <c r="L7" s="52">
        <f>(I7-H7)/H7</f>
        <v>0.63597739700194023</v>
      </c>
      <c r="N7" s="27">
        <f t="shared" ref="N7:N33" si="0">(H7/B7)*10</f>
        <v>5.5734040948682173</v>
      </c>
      <c r="O7" s="151">
        <f t="shared" ref="O7:O33" si="1">(I7/C7)*10</f>
        <v>5.9334437492332226</v>
      </c>
      <c r="P7" s="61">
        <f>(O7-N7)/N7</f>
        <v>6.4599596267659182E-2</v>
      </c>
    </row>
    <row r="8" spans="1:16" ht="20.100000000000001" customHeight="1" x14ac:dyDescent="0.25">
      <c r="A8" s="8" t="s">
        <v>171</v>
      </c>
      <c r="B8" s="19">
        <v>382.09000000000003</v>
      </c>
      <c r="C8" s="140">
        <v>648.44000000000005</v>
      </c>
      <c r="D8" s="247">
        <f t="shared" ref="D8:D32" si="2">B8/$B$33</f>
        <v>3.2352926234075013E-2</v>
      </c>
      <c r="E8" s="215">
        <f t="shared" ref="E8:E32" si="3">C8/$C$33</f>
        <v>5.3101722341965772E-2</v>
      </c>
      <c r="F8" s="52">
        <f t="shared" ref="F8:F33" si="4">(C8-B8)/B8</f>
        <v>0.69708707372608547</v>
      </c>
      <c r="H8" s="19">
        <v>543.05400000000009</v>
      </c>
      <c r="I8" s="140">
        <v>868.0569999999999</v>
      </c>
      <c r="J8" s="247">
        <f t="shared" ref="J8:J32" si="5">H8/$H$33</f>
        <v>9.0857453476993214E-2</v>
      </c>
      <c r="K8" s="215">
        <f t="shared" ref="K8:K32" si="6">I8/$I$33</f>
        <v>0.12957660489791292</v>
      </c>
      <c r="L8" s="52">
        <f t="shared" ref="L8:L31" si="7">(I8-H8)/H8</f>
        <v>0.59847271173769045</v>
      </c>
      <c r="N8" s="27">
        <f t="shared" si="0"/>
        <v>14.212724750713184</v>
      </c>
      <c r="O8" s="152">
        <f t="shared" si="1"/>
        <v>13.386851520572449</v>
      </c>
      <c r="P8" s="52">
        <f t="shared" ref="P8:P64" si="8">(O8-N8)/N8</f>
        <v>-5.8108015502044592E-2</v>
      </c>
    </row>
    <row r="9" spans="1:16" ht="20.100000000000001" customHeight="1" x14ac:dyDescent="0.25">
      <c r="A9" s="8" t="s">
        <v>173</v>
      </c>
      <c r="B9" s="19">
        <v>665.35</v>
      </c>
      <c r="C9" s="140">
        <v>1565.57</v>
      </c>
      <c r="D9" s="247">
        <f t="shared" si="2"/>
        <v>5.6337563060644906E-2</v>
      </c>
      <c r="E9" s="215">
        <f t="shared" si="3"/>
        <v>0.12820687102416778</v>
      </c>
      <c r="F9" s="52">
        <f t="shared" si="4"/>
        <v>1.3530021793041254</v>
      </c>
      <c r="H9" s="19">
        <v>200.65799999999996</v>
      </c>
      <c r="I9" s="140">
        <v>571.68500000000017</v>
      </c>
      <c r="J9" s="247">
        <f t="shared" si="5"/>
        <v>3.357175326907913E-2</v>
      </c>
      <c r="K9" s="215">
        <f t="shared" si="6"/>
        <v>8.5336563579423222E-2</v>
      </c>
      <c r="L9" s="52">
        <f t="shared" si="7"/>
        <v>1.8490516201696434</v>
      </c>
      <c r="N9" s="27">
        <f t="shared" ref="N9:N15" si="9">(H9/B9)*10</f>
        <v>3.0158262568572924</v>
      </c>
      <c r="O9" s="152">
        <f t="shared" ref="O9:O15" si="10">(I9/C9)*10</f>
        <v>3.6516093180119711</v>
      </c>
      <c r="P9" s="52">
        <f t="shared" ref="P9:P15" si="11">(O9-N9)/N9</f>
        <v>0.21081554672092093</v>
      </c>
    </row>
    <row r="10" spans="1:16" ht="20.100000000000001" customHeight="1" x14ac:dyDescent="0.25">
      <c r="A10" s="8" t="s">
        <v>168</v>
      </c>
      <c r="B10" s="19">
        <v>624.99</v>
      </c>
      <c r="C10" s="140">
        <v>587.51</v>
      </c>
      <c r="D10" s="247">
        <f t="shared" si="2"/>
        <v>5.2920137577624496E-2</v>
      </c>
      <c r="E10" s="215">
        <f t="shared" si="3"/>
        <v>4.8112073427191891E-2</v>
      </c>
      <c r="F10" s="52">
        <f t="shared" si="4"/>
        <v>-5.9968959503352084E-2</v>
      </c>
      <c r="H10" s="19">
        <v>591.90499999999986</v>
      </c>
      <c r="I10" s="140">
        <v>508.54599999999988</v>
      </c>
      <c r="J10" s="247">
        <f t="shared" si="5"/>
        <v>9.9030632313360456E-2</v>
      </c>
      <c r="K10" s="215">
        <f t="shared" si="6"/>
        <v>7.5911678742771521E-2</v>
      </c>
      <c r="L10" s="52">
        <f t="shared" si="7"/>
        <v>-0.1408317213066286</v>
      </c>
      <c r="N10" s="27">
        <f t="shared" si="9"/>
        <v>9.4706315301044803</v>
      </c>
      <c r="O10" s="152">
        <f t="shared" si="10"/>
        <v>8.6559547922588536</v>
      </c>
      <c r="P10" s="52">
        <f t="shared" si="11"/>
        <v>-8.6021374103300088E-2</v>
      </c>
    </row>
    <row r="11" spans="1:16" ht="20.100000000000001" customHeight="1" x14ac:dyDescent="0.25">
      <c r="A11" s="8" t="s">
        <v>177</v>
      </c>
      <c r="B11" s="19">
        <v>1900.5899999999997</v>
      </c>
      <c r="C11" s="140">
        <v>782.3599999999999</v>
      </c>
      <c r="D11" s="247">
        <f t="shared" si="2"/>
        <v>0.16092974972184726</v>
      </c>
      <c r="E11" s="215">
        <f t="shared" si="3"/>
        <v>6.4068631625840991E-2</v>
      </c>
      <c r="F11" s="52">
        <f t="shared" si="4"/>
        <v>-0.5883594041850162</v>
      </c>
      <c r="H11" s="19">
        <v>1260.146</v>
      </c>
      <c r="I11" s="140">
        <v>342.75100000000003</v>
      </c>
      <c r="J11" s="247">
        <f t="shared" si="5"/>
        <v>0.21083291269232723</v>
      </c>
      <c r="K11" s="215">
        <f t="shared" si="6"/>
        <v>5.116312742753594E-2</v>
      </c>
      <c r="L11" s="52">
        <f t="shared" si="7"/>
        <v>-0.72800691348462798</v>
      </c>
      <c r="N11" s="27">
        <f t="shared" si="9"/>
        <v>6.6302884893638305</v>
      </c>
      <c r="O11" s="152">
        <f t="shared" si="10"/>
        <v>4.3809882918349619</v>
      </c>
      <c r="P11" s="52">
        <f t="shared" si="11"/>
        <v>-0.33924620340987405</v>
      </c>
    </row>
    <row r="12" spans="1:16" ht="20.100000000000001" customHeight="1" x14ac:dyDescent="0.25">
      <c r="A12" s="8" t="s">
        <v>182</v>
      </c>
      <c r="B12" s="19">
        <v>15.409999999999993</v>
      </c>
      <c r="C12" s="140">
        <v>64.170000000000016</v>
      </c>
      <c r="D12" s="247">
        <f t="shared" si="2"/>
        <v>1.3048197892305366E-3</v>
      </c>
      <c r="E12" s="215">
        <f t="shared" si="3"/>
        <v>5.2549773651902167E-3</v>
      </c>
      <c r="F12" s="52">
        <f t="shared" si="4"/>
        <v>3.1641791044776144</v>
      </c>
      <c r="H12" s="19">
        <v>64.573999999999984</v>
      </c>
      <c r="I12" s="140">
        <v>304.26800000000003</v>
      </c>
      <c r="J12" s="247">
        <f t="shared" si="5"/>
        <v>1.080376758264069E-2</v>
      </c>
      <c r="K12" s="215">
        <f t="shared" si="6"/>
        <v>4.5418693034072852E-2</v>
      </c>
      <c r="L12" s="52">
        <f t="shared" si="7"/>
        <v>3.711927401121196</v>
      </c>
      <c r="N12" s="27">
        <f t="shared" si="9"/>
        <v>41.903958468526945</v>
      </c>
      <c r="O12" s="152">
        <f t="shared" si="10"/>
        <v>47.415926445379455</v>
      </c>
      <c r="P12" s="52">
        <f t="shared" si="11"/>
        <v>0.13153812141620025</v>
      </c>
    </row>
    <row r="13" spans="1:16" ht="20.100000000000001" customHeight="1" x14ac:dyDescent="0.25">
      <c r="A13" s="8" t="s">
        <v>184</v>
      </c>
      <c r="B13" s="19">
        <v>213.81</v>
      </c>
      <c r="C13" s="140">
        <v>437.63000000000005</v>
      </c>
      <c r="D13" s="247">
        <f t="shared" si="2"/>
        <v>1.8104057049667825E-2</v>
      </c>
      <c r="E13" s="215">
        <f t="shared" si="3"/>
        <v>3.5838175850525081E-2</v>
      </c>
      <c r="F13" s="52">
        <f t="shared" si="4"/>
        <v>1.0468172676675556</v>
      </c>
      <c r="H13" s="19">
        <v>103.86800000000001</v>
      </c>
      <c r="I13" s="140">
        <v>302.87599999999992</v>
      </c>
      <c r="J13" s="247">
        <f t="shared" si="5"/>
        <v>1.7377980785977694E-2</v>
      </c>
      <c r="K13" s="215">
        <f t="shared" si="6"/>
        <v>4.5210906409441164E-2</v>
      </c>
      <c r="L13" s="52">
        <f t="shared" si="7"/>
        <v>1.9159702699580228</v>
      </c>
      <c r="N13" s="27">
        <f t="shared" si="9"/>
        <v>4.8579580000935412</v>
      </c>
      <c r="O13" s="152">
        <f t="shared" si="10"/>
        <v>6.9208235267234848</v>
      </c>
      <c r="P13" s="52">
        <f t="shared" si="11"/>
        <v>0.42463634444559267</v>
      </c>
    </row>
    <row r="14" spans="1:16" ht="20.100000000000001" customHeight="1" x14ac:dyDescent="0.25">
      <c r="A14" s="8" t="s">
        <v>166</v>
      </c>
      <c r="B14" s="19">
        <v>1140.22</v>
      </c>
      <c r="C14" s="140">
        <v>621.69999999999982</v>
      </c>
      <c r="D14" s="247">
        <f t="shared" si="2"/>
        <v>9.6546503574071588E-2</v>
      </c>
      <c r="E14" s="215">
        <f t="shared" si="3"/>
        <v>5.0911943711060559E-2</v>
      </c>
      <c r="F14" s="52">
        <f t="shared" si="4"/>
        <v>-0.45475434565259354</v>
      </c>
      <c r="H14" s="19">
        <v>468.00100000000003</v>
      </c>
      <c r="I14" s="140">
        <v>282.29399999999998</v>
      </c>
      <c r="J14" s="247">
        <f t="shared" si="5"/>
        <v>7.8300461988469475E-2</v>
      </c>
      <c r="K14" s="215">
        <f t="shared" si="6"/>
        <v>4.2138590096101332E-2</v>
      </c>
      <c r="L14" s="52">
        <f t="shared" si="7"/>
        <v>-0.39680898117739072</v>
      </c>
      <c r="N14" s="27">
        <f t="shared" si="9"/>
        <v>4.104479837224396</v>
      </c>
      <c r="O14" s="152">
        <f t="shared" si="10"/>
        <v>4.5406787839794118</v>
      </c>
      <c r="P14" s="52">
        <f t="shared" si="11"/>
        <v>0.10627386759195045</v>
      </c>
    </row>
    <row r="15" spans="1:16" ht="20.100000000000001" customHeight="1" x14ac:dyDescent="0.25">
      <c r="A15" s="8" t="s">
        <v>174</v>
      </c>
      <c r="B15" s="19">
        <v>291.04999999999995</v>
      </c>
      <c r="C15" s="140">
        <v>388.32999999999993</v>
      </c>
      <c r="D15" s="247">
        <f t="shared" si="2"/>
        <v>2.4644243975051772E-2</v>
      </c>
      <c r="E15" s="215">
        <f t="shared" si="3"/>
        <v>3.180092504635057E-2</v>
      </c>
      <c r="F15" s="52">
        <f t="shared" si="4"/>
        <v>0.33423810341865656</v>
      </c>
      <c r="H15" s="19">
        <v>186.72199999999998</v>
      </c>
      <c r="I15" s="140">
        <v>188.37099999999998</v>
      </c>
      <c r="J15" s="247">
        <f t="shared" si="5"/>
        <v>3.1240144494159187E-2</v>
      </c>
      <c r="K15" s="215">
        <f t="shared" si="6"/>
        <v>2.81185159974803E-2</v>
      </c>
      <c r="L15" s="52">
        <f t="shared" si="7"/>
        <v>8.8313107186084178E-3</v>
      </c>
      <c r="N15" s="27">
        <f t="shared" si="9"/>
        <v>6.4154612609517265</v>
      </c>
      <c r="O15" s="152">
        <f t="shared" si="10"/>
        <v>4.8507970025493785</v>
      </c>
      <c r="P15" s="52">
        <f t="shared" si="11"/>
        <v>-0.24388959651674863</v>
      </c>
    </row>
    <row r="16" spans="1:16" ht="20.100000000000001" customHeight="1" x14ac:dyDescent="0.25">
      <c r="A16" s="8" t="s">
        <v>167</v>
      </c>
      <c r="B16" s="19">
        <v>390.45</v>
      </c>
      <c r="C16" s="140">
        <v>305.86999999999995</v>
      </c>
      <c r="D16" s="247">
        <f t="shared" si="2"/>
        <v>3.3060797320250697E-2</v>
      </c>
      <c r="E16" s="215">
        <f t="shared" si="3"/>
        <v>2.5048152200260729E-2</v>
      </c>
      <c r="F16" s="52">
        <f t="shared" si="4"/>
        <v>-0.21662184658727121</v>
      </c>
      <c r="H16" s="19">
        <v>168.33100000000002</v>
      </c>
      <c r="I16" s="140">
        <v>186.39399999999995</v>
      </c>
      <c r="J16" s="247">
        <f t="shared" si="5"/>
        <v>2.8163177144880147E-2</v>
      </c>
      <c r="K16" s="215">
        <f t="shared" si="6"/>
        <v>2.7823405252583158E-2</v>
      </c>
      <c r="L16" s="52">
        <f t="shared" si="7"/>
        <v>0.10730643791102012</v>
      </c>
      <c r="N16" s="27">
        <f t="shared" ref="N16:N19" si="12">(H16/B16)*10</f>
        <v>4.3112050198488925</v>
      </c>
      <c r="O16" s="152">
        <f t="shared" ref="O16:O19" si="13">(I16/C16)*10</f>
        <v>6.0938960996501779</v>
      </c>
      <c r="P16" s="52">
        <f t="shared" ref="P16:P19" si="14">(O16-N16)/N16</f>
        <v>0.41350181018850468</v>
      </c>
    </row>
    <row r="17" spans="1:16" ht="20.100000000000001" customHeight="1" x14ac:dyDescent="0.25">
      <c r="A17" s="8" t="s">
        <v>179</v>
      </c>
      <c r="B17" s="19">
        <v>132.89000000000001</v>
      </c>
      <c r="C17" s="140">
        <v>261.75</v>
      </c>
      <c r="D17" s="247">
        <f t="shared" si="2"/>
        <v>1.1252271368646731E-2</v>
      </c>
      <c r="E17" s="215">
        <f t="shared" si="3"/>
        <v>2.1435099350764205E-2</v>
      </c>
      <c r="F17" s="52">
        <f t="shared" si="4"/>
        <v>0.96967416660395789</v>
      </c>
      <c r="H17" s="19">
        <v>109.01900000000001</v>
      </c>
      <c r="I17" s="140">
        <v>183.86500000000001</v>
      </c>
      <c r="J17" s="247">
        <f t="shared" si="5"/>
        <v>1.8239785952425213E-2</v>
      </c>
      <c r="K17" s="215">
        <f t="shared" si="6"/>
        <v>2.7445896363435539E-2</v>
      </c>
      <c r="L17" s="52">
        <f t="shared" si="7"/>
        <v>0.68654087819554388</v>
      </c>
      <c r="N17" s="27">
        <f t="shared" si="12"/>
        <v>8.2037023101813524</v>
      </c>
      <c r="O17" s="152">
        <f t="shared" si="13"/>
        <v>7.0244508118433622</v>
      </c>
      <c r="P17" s="52">
        <f t="shared" si="14"/>
        <v>-0.1437462567205125</v>
      </c>
    </row>
    <row r="18" spans="1:16" ht="20.100000000000001" customHeight="1" x14ac:dyDescent="0.25">
      <c r="A18" s="8" t="s">
        <v>213</v>
      </c>
      <c r="B18" s="19">
        <v>277.33999999999997</v>
      </c>
      <c r="C18" s="140">
        <v>763.41000000000008</v>
      </c>
      <c r="D18" s="247">
        <f t="shared" si="2"/>
        <v>2.348336926315361E-2</v>
      </c>
      <c r="E18" s="215">
        <f t="shared" si="3"/>
        <v>6.2516787756893608E-2</v>
      </c>
      <c r="F18" s="52">
        <f t="shared" si="4"/>
        <v>1.7526141198528886</v>
      </c>
      <c r="H18" s="19">
        <v>62.774000000000008</v>
      </c>
      <c r="I18" s="140">
        <v>179.75900000000001</v>
      </c>
      <c r="J18" s="247">
        <f t="shared" si="5"/>
        <v>1.0502612603101666E-2</v>
      </c>
      <c r="K18" s="215">
        <f t="shared" si="6"/>
        <v>2.6832985529572292E-2</v>
      </c>
      <c r="L18" s="52">
        <f t="shared" si="7"/>
        <v>1.8635900213464174</v>
      </c>
      <c r="N18" s="27">
        <f t="shared" si="12"/>
        <v>2.2634311675200118</v>
      </c>
      <c r="O18" s="152">
        <f t="shared" si="13"/>
        <v>2.3546849006431665</v>
      </c>
      <c r="P18" s="52">
        <f t="shared" si="14"/>
        <v>4.0316548801057298E-2</v>
      </c>
    </row>
    <row r="19" spans="1:16" ht="20.100000000000001" customHeight="1" x14ac:dyDescent="0.25">
      <c r="A19" s="8" t="s">
        <v>169</v>
      </c>
      <c r="B19" s="19">
        <v>261.47000000000003</v>
      </c>
      <c r="C19" s="140">
        <v>370.55999999999995</v>
      </c>
      <c r="D19" s="247">
        <f t="shared" si="2"/>
        <v>2.2139599629468435E-2</v>
      </c>
      <c r="E19" s="215">
        <f t="shared" si="3"/>
        <v>3.0345713143912826E-2</v>
      </c>
      <c r="F19" s="52">
        <f t="shared" si="4"/>
        <v>0.41721803648602096</v>
      </c>
      <c r="H19" s="19">
        <v>124.88999999999999</v>
      </c>
      <c r="I19" s="140">
        <v>169.309</v>
      </c>
      <c r="J19" s="247">
        <f t="shared" si="5"/>
        <v>2.0895136330349614E-2</v>
      </c>
      <c r="K19" s="215">
        <f t="shared" si="6"/>
        <v>2.5273093124830216E-2</v>
      </c>
      <c r="L19" s="52">
        <f t="shared" si="7"/>
        <v>0.35566498518696466</v>
      </c>
      <c r="N19" s="27">
        <f t="shared" si="12"/>
        <v>4.7764561900026763</v>
      </c>
      <c r="O19" s="152">
        <f t="shared" si="13"/>
        <v>4.5690036701208987</v>
      </c>
      <c r="P19" s="52">
        <f t="shared" si="14"/>
        <v>-4.3432308730473539E-2</v>
      </c>
    </row>
    <row r="20" spans="1:16" ht="20.100000000000001" customHeight="1" x14ac:dyDescent="0.25">
      <c r="A20" s="8" t="s">
        <v>176</v>
      </c>
      <c r="B20" s="19">
        <v>623.16000000000008</v>
      </c>
      <c r="C20" s="140">
        <v>237.48999999999998</v>
      </c>
      <c r="D20" s="247">
        <f t="shared" si="2"/>
        <v>5.2765184935554946E-2</v>
      </c>
      <c r="E20" s="215">
        <f t="shared" si="3"/>
        <v>1.9448411632523362E-2</v>
      </c>
      <c r="F20" s="52">
        <f t="shared" si="4"/>
        <v>-0.6188940240066757</v>
      </c>
      <c r="H20" s="19">
        <v>147.11399999999998</v>
      </c>
      <c r="I20" s="140">
        <v>164.38500000000005</v>
      </c>
      <c r="J20" s="247">
        <f t="shared" si="5"/>
        <v>2.4613396477724821E-2</v>
      </c>
      <c r="K20" s="215">
        <f t="shared" si="6"/>
        <v>2.4538077794595776E-2</v>
      </c>
      <c r="L20" s="52">
        <f t="shared" si="7"/>
        <v>0.11739875198825452</v>
      </c>
      <c r="N20" s="27">
        <f t="shared" ref="N20:N31" si="15">(H20/B20)*10</f>
        <v>2.3607741190063543</v>
      </c>
      <c r="O20" s="152">
        <f t="shared" ref="O20:O31" si="16">(I20/C20)*10</f>
        <v>6.9217651269527156</v>
      </c>
      <c r="P20" s="52">
        <f t="shared" ref="P20:P31" si="17">(O20-N20)/N20</f>
        <v>1.9319895839361687</v>
      </c>
    </row>
    <row r="21" spans="1:16" ht="20.100000000000001" customHeight="1" x14ac:dyDescent="0.25">
      <c r="A21" s="8" t="s">
        <v>187</v>
      </c>
      <c r="B21" s="19">
        <v>203.5</v>
      </c>
      <c r="C21" s="140">
        <v>301.6699999999999</v>
      </c>
      <c r="D21" s="247">
        <f t="shared" si="2"/>
        <v>1.7231072492434413E-2</v>
      </c>
      <c r="E21" s="215">
        <f t="shared" si="3"/>
        <v>2.4704207912683993E-2</v>
      </c>
      <c r="F21" s="52">
        <f t="shared" si="4"/>
        <v>0.48240786240786193</v>
      </c>
      <c r="H21" s="19">
        <v>85.125</v>
      </c>
      <c r="I21" s="140">
        <v>120.24100000000001</v>
      </c>
      <c r="J21" s="247">
        <f t="shared" si="5"/>
        <v>1.4242120907366571E-2</v>
      </c>
      <c r="K21" s="215">
        <f t="shared" si="6"/>
        <v>1.7948614606563801E-2</v>
      </c>
      <c r="L21" s="52">
        <f t="shared" si="7"/>
        <v>0.41252276064610882</v>
      </c>
      <c r="N21" s="27">
        <f t="shared" si="15"/>
        <v>4.1830466830466833</v>
      </c>
      <c r="O21" s="152">
        <f t="shared" si="16"/>
        <v>3.9858454602711593</v>
      </c>
      <c r="P21" s="52">
        <f t="shared" si="17"/>
        <v>-4.714296485734993E-2</v>
      </c>
    </row>
    <row r="22" spans="1:16" ht="20.100000000000001" customHeight="1" x14ac:dyDescent="0.25">
      <c r="A22" s="8" t="s">
        <v>170</v>
      </c>
      <c r="B22" s="19">
        <v>259.83</v>
      </c>
      <c r="C22" s="140">
        <v>214.6</v>
      </c>
      <c r="D22" s="247">
        <f t="shared" si="2"/>
        <v>2.2000734966630141E-2</v>
      </c>
      <c r="E22" s="215">
        <f t="shared" si="3"/>
        <v>1.7573915265230174E-2</v>
      </c>
      <c r="F22" s="52">
        <f t="shared" si="4"/>
        <v>-0.17407535696416884</v>
      </c>
      <c r="H22" s="19">
        <v>124.932</v>
      </c>
      <c r="I22" s="140">
        <v>117.542</v>
      </c>
      <c r="J22" s="247">
        <f t="shared" si="5"/>
        <v>2.0902163279872196E-2</v>
      </c>
      <c r="K22" s="215">
        <f t="shared" si="6"/>
        <v>1.7545729477339025E-2</v>
      </c>
      <c r="L22" s="52">
        <f t="shared" si="7"/>
        <v>-5.9152178785259184E-2</v>
      </c>
      <c r="N22" s="27">
        <f t="shared" ref="N22:N24" si="18">(H22/B22)*10</f>
        <v>4.8082207597275142</v>
      </c>
      <c r="O22" s="152">
        <f t="shared" ref="O22:O24" si="19">(I22/C22)*10</f>
        <v>5.4772600186393294</v>
      </c>
      <c r="P22" s="52">
        <f t="shared" ref="P22:P24" si="20">(O22-N22)/N22</f>
        <v>0.13914487132444606</v>
      </c>
    </row>
    <row r="23" spans="1:16" ht="20.100000000000001" customHeight="1" x14ac:dyDescent="0.25">
      <c r="A23" s="8" t="s">
        <v>172</v>
      </c>
      <c r="B23" s="19">
        <v>141.14000000000001</v>
      </c>
      <c r="C23" s="140">
        <v>224.38</v>
      </c>
      <c r="D23" s="247">
        <f t="shared" si="2"/>
        <v>1.195082836158326E-2</v>
      </c>
      <c r="E23" s="215">
        <f t="shared" si="3"/>
        <v>1.8374814106301707E-2</v>
      </c>
      <c r="F23" s="52">
        <f t="shared" si="4"/>
        <v>0.5897690236644465</v>
      </c>
      <c r="H23" s="19">
        <v>75.450999999999993</v>
      </c>
      <c r="I23" s="140">
        <v>103.43299999999999</v>
      </c>
      <c r="J23" s="247">
        <f t="shared" si="5"/>
        <v>1.2623580200666257E-2</v>
      </c>
      <c r="K23" s="215">
        <f t="shared" si="6"/>
        <v>1.5439650822936545E-2</v>
      </c>
      <c r="L23" s="52">
        <f t="shared" si="7"/>
        <v>0.37086320923513277</v>
      </c>
      <c r="N23" s="27">
        <f t="shared" si="18"/>
        <v>5.3458268385999705</v>
      </c>
      <c r="O23" s="152">
        <f t="shared" si="19"/>
        <v>4.6097245743827431</v>
      </c>
      <c r="P23" s="52">
        <f t="shared" si="20"/>
        <v>-0.13769661577927331</v>
      </c>
    </row>
    <row r="24" spans="1:16" ht="20.100000000000001" customHeight="1" x14ac:dyDescent="0.25">
      <c r="A24" s="8" t="s">
        <v>183</v>
      </c>
      <c r="B24" s="19">
        <v>193.23</v>
      </c>
      <c r="C24" s="140">
        <v>253.92</v>
      </c>
      <c r="D24" s="247">
        <f t="shared" si="2"/>
        <v>1.6361474878197061E-2</v>
      </c>
      <c r="E24" s="215">
        <f t="shared" si="3"/>
        <v>2.0793888928924722E-2</v>
      </c>
      <c r="F24" s="52">
        <f t="shared" si="4"/>
        <v>0.31408166433783574</v>
      </c>
      <c r="H24" s="19">
        <v>73.14700000000002</v>
      </c>
      <c r="I24" s="140">
        <v>103.05799999999999</v>
      </c>
      <c r="J24" s="247">
        <f t="shared" si="5"/>
        <v>1.2238101826856305E-2</v>
      </c>
      <c r="K24" s="215">
        <f t="shared" si="6"/>
        <v>1.5383673822766375E-2</v>
      </c>
      <c r="L24" s="52">
        <f t="shared" si="7"/>
        <v>0.40891629185065642</v>
      </c>
      <c r="N24" s="27">
        <f t="shared" si="18"/>
        <v>3.7854887957356533</v>
      </c>
      <c r="O24" s="152">
        <f t="shared" si="19"/>
        <v>4.0586798991808442</v>
      </c>
      <c r="P24" s="52">
        <f t="shared" si="20"/>
        <v>7.2167986272457102E-2</v>
      </c>
    </row>
    <row r="25" spans="1:16" ht="20.100000000000001" customHeight="1" x14ac:dyDescent="0.25">
      <c r="A25" s="8" t="s">
        <v>205</v>
      </c>
      <c r="B25" s="19">
        <v>9.14</v>
      </c>
      <c r="C25" s="140">
        <v>35.11</v>
      </c>
      <c r="D25" s="247">
        <f t="shared" si="2"/>
        <v>7.7391647459877427E-4</v>
      </c>
      <c r="E25" s="215">
        <f t="shared" si="3"/>
        <v>2.8752104611473972E-3</v>
      </c>
      <c r="F25" s="52">
        <f t="shared" si="4"/>
        <v>2.8413566739606124</v>
      </c>
      <c r="H25" s="19">
        <v>3.9390000000000001</v>
      </c>
      <c r="I25" s="140">
        <v>83.873999999999981</v>
      </c>
      <c r="J25" s="247">
        <f t="shared" si="5"/>
        <v>6.590274802245748E-4</v>
      </c>
      <c r="K25" s="215">
        <f t="shared" si="6"/>
        <v>1.2520039766060925E-2</v>
      </c>
      <c r="L25" s="52">
        <f t="shared" si="7"/>
        <v>20.293221629855285</v>
      </c>
      <c r="N25" s="27">
        <f t="shared" ref="N25:N29" si="21">(H25/B25)*10</f>
        <v>4.3096280087527354</v>
      </c>
      <c r="O25" s="152">
        <f t="shared" ref="O25:O29" si="22">(I25/C25)*10</f>
        <v>23.888920535459977</v>
      </c>
      <c r="P25" s="52">
        <f t="shared" ref="P25:P29" si="23">(O25-N25)/N25</f>
        <v>4.5431514012212286</v>
      </c>
    </row>
    <row r="26" spans="1:16" ht="20.100000000000001" customHeight="1" x14ac:dyDescent="0.25">
      <c r="A26" s="8" t="s">
        <v>178</v>
      </c>
      <c r="B26" s="19">
        <v>104.28000000000002</v>
      </c>
      <c r="C26" s="140">
        <v>163.34000000000003</v>
      </c>
      <c r="D26" s="247">
        <f t="shared" si="2"/>
        <v>8.8297603907177436E-3</v>
      </c>
      <c r="E26" s="215">
        <f t="shared" si="3"/>
        <v>1.3376157126853203E-2</v>
      </c>
      <c r="F26" s="52">
        <f t="shared" si="4"/>
        <v>0.56635980053701585</v>
      </c>
      <c r="H26" s="19">
        <v>73.520999999999987</v>
      </c>
      <c r="I26" s="140">
        <v>70.082999999999998</v>
      </c>
      <c r="J26" s="247">
        <f t="shared" si="5"/>
        <v>1.2300675139271631E-2</v>
      </c>
      <c r="K26" s="215">
        <f t="shared" si="6"/>
        <v>1.046142960780275E-2</v>
      </c>
      <c r="L26" s="52">
        <f t="shared" ref="L26:L30" si="24">(I26-H26)/H26</f>
        <v>-4.6762149589912934E-2</v>
      </c>
      <c r="N26" s="27">
        <f t="shared" si="21"/>
        <v>7.0503452243958549</v>
      </c>
      <c r="O26" s="152">
        <f t="shared" si="22"/>
        <v>4.2906207909881218</v>
      </c>
      <c r="P26" s="52">
        <f t="shared" si="23"/>
        <v>-0.39143110664403163</v>
      </c>
    </row>
    <row r="27" spans="1:16" ht="20.100000000000001" customHeight="1" x14ac:dyDescent="0.25">
      <c r="A27" s="8" t="s">
        <v>181</v>
      </c>
      <c r="B27" s="19">
        <v>70.990000000000009</v>
      </c>
      <c r="C27" s="140">
        <v>149.50999999999996</v>
      </c>
      <c r="D27" s="247">
        <f t="shared" si="2"/>
        <v>6.0109770822502169E-3</v>
      </c>
      <c r="E27" s="215">
        <f t="shared" si="3"/>
        <v>1.2243597722761243E-2</v>
      </c>
      <c r="F27" s="52">
        <f t="shared" si="4"/>
        <v>1.1060712776447379</v>
      </c>
      <c r="H27" s="19">
        <v>33.679999999999993</v>
      </c>
      <c r="I27" s="140">
        <v>66.140999999999991</v>
      </c>
      <c r="J27" s="247">
        <f t="shared" si="5"/>
        <v>5.6349442838191603E-3</v>
      </c>
      <c r="K27" s="215">
        <f t="shared" si="6"/>
        <v>9.8729993820139226E-3</v>
      </c>
      <c r="L27" s="52">
        <f t="shared" si="24"/>
        <v>0.96380641330166283</v>
      </c>
      <c r="N27" s="27">
        <f t="shared" si="21"/>
        <v>4.7443301873503296</v>
      </c>
      <c r="O27" s="152">
        <f t="shared" si="22"/>
        <v>4.4238512474082006</v>
      </c>
      <c r="P27" s="52">
        <f t="shared" si="23"/>
        <v>-6.7549881076281917E-2</v>
      </c>
    </row>
    <row r="28" spans="1:16" ht="20.100000000000001" customHeight="1" x14ac:dyDescent="0.25">
      <c r="A28" s="8" t="s">
        <v>228</v>
      </c>
      <c r="B28" s="19"/>
      <c r="C28" s="140">
        <v>188.1</v>
      </c>
      <c r="D28" s="247">
        <f t="shared" si="2"/>
        <v>0</v>
      </c>
      <c r="E28" s="215">
        <f t="shared" si="3"/>
        <v>1.5403790593615078E-2</v>
      </c>
      <c r="F28" s="52"/>
      <c r="H28" s="19"/>
      <c r="I28" s="140">
        <v>53.286999999999999</v>
      </c>
      <c r="J28" s="247">
        <f t="shared" si="5"/>
        <v>0</v>
      </c>
      <c r="K28" s="215">
        <f t="shared" si="6"/>
        <v>7.9542570881809462E-3</v>
      </c>
      <c r="L28" s="52"/>
      <c r="N28" s="27"/>
      <c r="O28" s="152">
        <f t="shared" si="22"/>
        <v>2.8329080276448697</v>
      </c>
      <c r="P28" s="52"/>
    </row>
    <row r="29" spans="1:16" ht="20.100000000000001" customHeight="1" x14ac:dyDescent="0.25">
      <c r="A29" s="8" t="s">
        <v>203</v>
      </c>
      <c r="B29" s="19">
        <v>129.48000000000002</v>
      </c>
      <c r="C29" s="140">
        <v>158.60999999999999</v>
      </c>
      <c r="D29" s="247">
        <f t="shared" si="2"/>
        <v>1.0963534478232964E-2</v>
      </c>
      <c r="E29" s="215">
        <f t="shared" si="3"/>
        <v>1.2988810345844164E-2</v>
      </c>
      <c r="F29" s="52">
        <f t="shared" si="4"/>
        <v>0.22497683039851685</v>
      </c>
      <c r="H29" s="19">
        <v>35.047000000000004</v>
      </c>
      <c r="I29" s="140">
        <v>49.226999999999997</v>
      </c>
      <c r="J29" s="247">
        <f t="shared" si="5"/>
        <v>5.8636547599468583E-3</v>
      </c>
      <c r="K29" s="215">
        <f t="shared" si="6"/>
        <v>7.3482127663385697E-3</v>
      </c>
      <c r="L29" s="52">
        <f t="shared" si="24"/>
        <v>0.40459953776357438</v>
      </c>
      <c r="N29" s="27">
        <f t="shared" si="21"/>
        <v>2.7067500772320048</v>
      </c>
      <c r="O29" s="152">
        <f t="shared" si="22"/>
        <v>3.1036504634007942</v>
      </c>
      <c r="P29" s="52">
        <f t="shared" si="23"/>
        <v>0.14663355494374655</v>
      </c>
    </row>
    <row r="30" spans="1:16" ht="20.100000000000001" customHeight="1" x14ac:dyDescent="0.25">
      <c r="A30" s="8" t="s">
        <v>197</v>
      </c>
      <c r="B30" s="19">
        <v>62.24</v>
      </c>
      <c r="C30" s="140">
        <v>110.53000000000002</v>
      </c>
      <c r="D30" s="247">
        <f t="shared" si="2"/>
        <v>5.2700833018629878E-3</v>
      </c>
      <c r="E30" s="215">
        <f t="shared" si="3"/>
        <v>9.0514671680610032E-3</v>
      </c>
      <c r="F30" s="52">
        <f t="shared" si="4"/>
        <v>0.77586760925449894</v>
      </c>
      <c r="H30" s="19">
        <v>21.495999999999999</v>
      </c>
      <c r="I30" s="140">
        <v>38.324000000000012</v>
      </c>
      <c r="J30" s="247">
        <f t="shared" si="5"/>
        <v>3.5964596889838684E-3</v>
      </c>
      <c r="K30" s="215">
        <f t="shared" si="6"/>
        <v>5.7207001453909332E-3</v>
      </c>
      <c r="L30" s="52">
        <f t="shared" si="24"/>
        <v>0.78284331968738441</v>
      </c>
      <c r="N30" s="27">
        <f t="shared" ref="N30" si="25">(H30/B30)*10</f>
        <v>3.453727506426735</v>
      </c>
      <c r="O30" s="152">
        <f t="shared" ref="O30" si="26">(I30/C30)*10</f>
        <v>3.4672939473446132</v>
      </c>
      <c r="P30" s="52">
        <f t="shared" ref="P30" si="27">(O30-N30)/N30</f>
        <v>3.9280576978448908E-3</v>
      </c>
    </row>
    <row r="31" spans="1:16" ht="20.100000000000001" customHeight="1" x14ac:dyDescent="0.25">
      <c r="A31" s="8" t="s">
        <v>186</v>
      </c>
      <c r="B31" s="19">
        <v>445.2</v>
      </c>
      <c r="C31" s="140">
        <v>190.30999999999995</v>
      </c>
      <c r="D31" s="247">
        <f t="shared" si="2"/>
        <v>3.7696675546102218E-2</v>
      </c>
      <c r="E31" s="215">
        <f t="shared" si="3"/>
        <v>1.5584770802078068E-2</v>
      </c>
      <c r="F31" s="52">
        <f t="shared" si="4"/>
        <v>-0.57252920035938915</v>
      </c>
      <c r="H31" s="19">
        <v>84.674999999999997</v>
      </c>
      <c r="I31" s="140">
        <v>38.168000000000006</v>
      </c>
      <c r="J31" s="247">
        <f t="shared" si="5"/>
        <v>1.4166832162481813E-2</v>
      </c>
      <c r="K31" s="215">
        <f t="shared" si="6"/>
        <v>5.6974137133201418E-3</v>
      </c>
      <c r="L31" s="52">
        <f t="shared" si="7"/>
        <v>-0.549241216415707</v>
      </c>
      <c r="N31" s="27">
        <f t="shared" si="15"/>
        <v>1.9019541778975739</v>
      </c>
      <c r="O31" s="152">
        <f t="shared" si="16"/>
        <v>2.0055698597025913</v>
      </c>
      <c r="P31" s="52">
        <f t="shared" si="17"/>
        <v>5.4478537395445795E-2</v>
      </c>
    </row>
    <row r="32" spans="1:16" ht="20.100000000000001" customHeight="1" thickBot="1" x14ac:dyDescent="0.3">
      <c r="A32" s="8" t="s">
        <v>17</v>
      </c>
      <c r="B32" s="19">
        <f>B33-SUM(B7:B31)</f>
        <v>2211.3700000000026</v>
      </c>
      <c r="C32" s="140">
        <f>C33-SUM(C7:C31)</f>
        <v>1556.2100000000028</v>
      </c>
      <c r="D32" s="247">
        <f t="shared" si="2"/>
        <v>0.18724460332970386</v>
      </c>
      <c r="E32" s="215">
        <f t="shared" si="3"/>
        <v>0.12744036661185415</v>
      </c>
      <c r="F32" s="52">
        <f t="shared" si="4"/>
        <v>-0.29626882882556926</v>
      </c>
      <c r="H32" s="19">
        <f>H33-SUM(H7:H31)</f>
        <v>743.67099999999846</v>
      </c>
      <c r="I32" s="140">
        <f>I33-SUM(I7:I31)</f>
        <v>635.97199999999793</v>
      </c>
      <c r="J32" s="247">
        <f t="shared" si="5"/>
        <v>0.12442234710487148</v>
      </c>
      <c r="K32" s="215">
        <f t="shared" si="6"/>
        <v>9.4932812672595485E-2</v>
      </c>
      <c r="L32" s="52">
        <f t="shared" ref="L32:L33" si="28">(I32-H32)/H32</f>
        <v>-0.14482076079341638</v>
      </c>
      <c r="N32" s="27">
        <f t="shared" si="0"/>
        <v>3.3629424293537378</v>
      </c>
      <c r="O32" s="152">
        <f t="shared" si="1"/>
        <v>4.0866721072348646</v>
      </c>
      <c r="P32" s="52">
        <f t="shared" si="8"/>
        <v>0.21520727549897642</v>
      </c>
    </row>
    <row r="33" spans="1:16" ht="26.25" customHeight="1" thickBot="1" x14ac:dyDescent="0.3">
      <c r="A33" s="12" t="s">
        <v>18</v>
      </c>
      <c r="B33" s="17">
        <v>11810.060000000001</v>
      </c>
      <c r="C33" s="145">
        <v>12211.280000000004</v>
      </c>
      <c r="D33" s="243">
        <f>SUM(D7:D32)</f>
        <v>1</v>
      </c>
      <c r="E33" s="244">
        <f>SUM(E7:E32)</f>
        <v>1</v>
      </c>
      <c r="F33" s="57">
        <f t="shared" si="4"/>
        <v>3.3972731721939001E-2</v>
      </c>
      <c r="G33" s="1"/>
      <c r="H33" s="17">
        <v>5976.9889999999987</v>
      </c>
      <c r="I33" s="145">
        <v>6699.1799999999967</v>
      </c>
      <c r="J33" s="243">
        <f>SUM(J7:J32)</f>
        <v>1</v>
      </c>
      <c r="K33" s="244">
        <f>SUM(K7:K32)</f>
        <v>1.0000000000000002</v>
      </c>
      <c r="L33" s="57">
        <f t="shared" si="28"/>
        <v>0.12082856434903898</v>
      </c>
      <c r="N33" s="29">
        <f t="shared" si="0"/>
        <v>5.0609302577632951</v>
      </c>
      <c r="O33" s="146">
        <f t="shared" si="1"/>
        <v>5.4860587915435524</v>
      </c>
      <c r="P33" s="57">
        <f t="shared" si="8"/>
        <v>8.4002053402756252E-2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5"/>
      <c r="D36" s="349" t="s">
        <v>104</v>
      </c>
      <c r="E36" s="345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5"/>
      <c r="P36" s="130" t="s">
        <v>0</v>
      </c>
    </row>
    <row r="37" spans="1:16" x14ac:dyDescent="0.25">
      <c r="A37" s="362"/>
      <c r="B37" s="352" t="str">
        <f>B5</f>
        <v>jan-jul</v>
      </c>
      <c r="C37" s="354"/>
      <c r="D37" s="352" t="str">
        <f>B5</f>
        <v>jan-jul</v>
      </c>
      <c r="E37" s="354"/>
      <c r="F37" s="131" t="str">
        <f>F5</f>
        <v>2022/2021</v>
      </c>
      <c r="H37" s="355" t="str">
        <f>B5</f>
        <v>jan-jul</v>
      </c>
      <c r="I37" s="354"/>
      <c r="J37" s="352" t="str">
        <f>B5</f>
        <v>jan-jul</v>
      </c>
      <c r="K37" s="353"/>
      <c r="L37" s="131" t="str">
        <f>F37</f>
        <v>2022/2021</v>
      </c>
      <c r="N37" s="355" t="str">
        <f>B5</f>
        <v>jan-jul</v>
      </c>
      <c r="O37" s="353"/>
      <c r="P37" s="131" t="str">
        <f>P5</f>
        <v>2022/2021</v>
      </c>
    </row>
    <row r="38" spans="1:16" ht="19.5" customHeight="1" thickBot="1" x14ac:dyDescent="0.3">
      <c r="A38" s="363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171</v>
      </c>
      <c r="B39" s="39">
        <v>382.09000000000003</v>
      </c>
      <c r="C39" s="147">
        <v>648.44000000000005</v>
      </c>
      <c r="D39" s="247">
        <f t="shared" ref="D39:D55" si="29">B39/$B$56</f>
        <v>6.9113154272339355E-2</v>
      </c>
      <c r="E39" s="246">
        <f t="shared" ref="E39:E55" si="30">C39/$C$56</f>
        <v>0.17322220441310041</v>
      </c>
      <c r="F39" s="52">
        <f>(C39-B39)/B39</f>
        <v>0.69708707372608547</v>
      </c>
      <c r="H39" s="39">
        <v>543.05400000000009</v>
      </c>
      <c r="I39" s="147">
        <v>868.0569999999999</v>
      </c>
      <c r="J39" s="247">
        <f t="shared" ref="J39:J55" si="31">H39/$H$56</f>
        <v>0.17900426172369568</v>
      </c>
      <c r="K39" s="246">
        <f t="shared" ref="K39:K55" si="32">I39/$I$56</f>
        <v>0.37661978173973887</v>
      </c>
      <c r="L39" s="52">
        <f>(I39-H39)/H39</f>
        <v>0.59847271173769045</v>
      </c>
      <c r="N39" s="27">
        <f t="shared" ref="N39:N56" si="33">(H39/B39)*10</f>
        <v>14.212724750713184</v>
      </c>
      <c r="O39" s="151">
        <f t="shared" ref="O39:O56" si="34">(I39/C39)*10</f>
        <v>13.386851520572449</v>
      </c>
      <c r="P39" s="61">
        <f t="shared" si="8"/>
        <v>-5.8108015502044592E-2</v>
      </c>
    </row>
    <row r="40" spans="1:16" ht="20.100000000000001" customHeight="1" x14ac:dyDescent="0.25">
      <c r="A40" s="38" t="s">
        <v>177</v>
      </c>
      <c r="B40" s="19">
        <v>1900.5899999999997</v>
      </c>
      <c r="C40" s="140">
        <v>782.3599999999999</v>
      </c>
      <c r="D40" s="247">
        <f t="shared" si="29"/>
        <v>0.34378227610894141</v>
      </c>
      <c r="E40" s="215">
        <f t="shared" si="30"/>
        <v>0.20899716834962864</v>
      </c>
      <c r="F40" s="52">
        <f t="shared" ref="F40:F56" si="35">(C40-B40)/B40</f>
        <v>-0.5883594041850162</v>
      </c>
      <c r="H40" s="19">
        <v>1260.146</v>
      </c>
      <c r="I40" s="140">
        <v>342.75100000000003</v>
      </c>
      <c r="J40" s="247">
        <f t="shared" si="31"/>
        <v>0.41537582707072995</v>
      </c>
      <c r="K40" s="215">
        <f t="shared" si="32"/>
        <v>0.14870775399665837</v>
      </c>
      <c r="L40" s="52">
        <f t="shared" ref="L40:L56" si="36">(I40-H40)/H40</f>
        <v>-0.72800691348462798</v>
      </c>
      <c r="N40" s="27">
        <f t="shared" si="33"/>
        <v>6.6302884893638305</v>
      </c>
      <c r="O40" s="152">
        <f t="shared" si="34"/>
        <v>4.3809882918349619</v>
      </c>
      <c r="P40" s="52">
        <f t="shared" si="8"/>
        <v>-0.33924620340987405</v>
      </c>
    </row>
    <row r="41" spans="1:16" ht="20.100000000000001" customHeight="1" x14ac:dyDescent="0.25">
      <c r="A41" s="38" t="s">
        <v>166</v>
      </c>
      <c r="B41" s="19">
        <v>1140.22</v>
      </c>
      <c r="C41" s="140">
        <v>621.69999999999982</v>
      </c>
      <c r="D41" s="247">
        <f t="shared" si="29"/>
        <v>0.20624512749458707</v>
      </c>
      <c r="E41" s="215">
        <f t="shared" si="30"/>
        <v>0.16607896564620395</v>
      </c>
      <c r="F41" s="52">
        <f t="shared" si="35"/>
        <v>-0.45475434565259354</v>
      </c>
      <c r="H41" s="19">
        <v>468.00100000000003</v>
      </c>
      <c r="I41" s="140">
        <v>282.29399999999998</v>
      </c>
      <c r="J41" s="247">
        <f t="shared" si="31"/>
        <v>0.15426490457846051</v>
      </c>
      <c r="K41" s="215">
        <f t="shared" si="32"/>
        <v>0.12247756157307395</v>
      </c>
      <c r="L41" s="52">
        <f t="shared" si="36"/>
        <v>-0.39680898117739072</v>
      </c>
      <c r="N41" s="27">
        <f t="shared" si="33"/>
        <v>4.104479837224396</v>
      </c>
      <c r="O41" s="152">
        <f t="shared" si="34"/>
        <v>4.5406787839794118</v>
      </c>
      <c r="P41" s="52">
        <f t="shared" si="8"/>
        <v>0.10627386759195045</v>
      </c>
    </row>
    <row r="42" spans="1:16" ht="20.100000000000001" customHeight="1" x14ac:dyDescent="0.25">
      <c r="A42" s="38" t="s">
        <v>176</v>
      </c>
      <c r="B42" s="19">
        <v>623.16000000000008</v>
      </c>
      <c r="C42" s="140">
        <v>237.48999999999998</v>
      </c>
      <c r="D42" s="247">
        <f t="shared" si="29"/>
        <v>0.11271834702910569</v>
      </c>
      <c r="E42" s="215">
        <f t="shared" si="30"/>
        <v>6.3442325158946405E-2</v>
      </c>
      <c r="F42" s="52">
        <f t="shared" ref="F42:F44" si="37">(C42-B42)/B42</f>
        <v>-0.6188940240066757</v>
      </c>
      <c r="H42" s="19">
        <v>147.11399999999998</v>
      </c>
      <c r="I42" s="140">
        <v>164.38500000000005</v>
      </c>
      <c r="J42" s="247">
        <f t="shared" si="31"/>
        <v>4.8492475811281674E-2</v>
      </c>
      <c r="K42" s="215">
        <f t="shared" si="32"/>
        <v>7.1320941852075381E-2</v>
      </c>
      <c r="L42" s="52">
        <f t="shared" ref="L42:L54" si="38">(I42-H42)/H42</f>
        <v>0.11739875198825452</v>
      </c>
      <c r="N42" s="27">
        <f t="shared" si="33"/>
        <v>2.3607741190063543</v>
      </c>
      <c r="O42" s="152">
        <f t="shared" si="34"/>
        <v>6.9217651269527156</v>
      </c>
      <c r="P42" s="52">
        <f t="shared" ref="P42:P45" si="39">(O42-N42)/N42</f>
        <v>1.9319895839361687</v>
      </c>
    </row>
    <row r="43" spans="1:16" ht="20.100000000000001" customHeight="1" x14ac:dyDescent="0.25">
      <c r="A43" s="38" t="s">
        <v>170</v>
      </c>
      <c r="B43" s="19">
        <v>259.83</v>
      </c>
      <c r="C43" s="140">
        <v>214.6</v>
      </c>
      <c r="D43" s="247">
        <f t="shared" si="29"/>
        <v>4.6998536665659743E-2</v>
      </c>
      <c r="E43" s="215">
        <f t="shared" si="30"/>
        <v>5.7327563177859697E-2</v>
      </c>
      <c r="F43" s="52">
        <f t="shared" si="37"/>
        <v>-0.17407535696416884</v>
      </c>
      <c r="H43" s="19">
        <v>124.932</v>
      </c>
      <c r="I43" s="140">
        <v>117.542</v>
      </c>
      <c r="J43" s="247">
        <f t="shared" si="31"/>
        <v>4.1180730508687431E-2</v>
      </c>
      <c r="K43" s="215">
        <f t="shared" si="32"/>
        <v>5.0997391168151857E-2</v>
      </c>
      <c r="L43" s="52">
        <f t="shared" si="38"/>
        <v>-5.9152178785259184E-2</v>
      </c>
      <c r="N43" s="27">
        <f t="shared" si="33"/>
        <v>4.8082207597275142</v>
      </c>
      <c r="O43" s="152">
        <f t="shared" si="34"/>
        <v>5.4772600186393294</v>
      </c>
      <c r="P43" s="52">
        <f t="shared" si="39"/>
        <v>0.13914487132444606</v>
      </c>
    </row>
    <row r="44" spans="1:16" ht="20.100000000000001" customHeight="1" x14ac:dyDescent="0.25">
      <c r="A44" s="38" t="s">
        <v>172</v>
      </c>
      <c r="B44" s="19">
        <v>141.14000000000001</v>
      </c>
      <c r="C44" s="140">
        <v>224.38</v>
      </c>
      <c r="D44" s="247">
        <f t="shared" si="29"/>
        <v>2.5529667340150164E-2</v>
      </c>
      <c r="E44" s="215">
        <f t="shared" si="30"/>
        <v>5.9940161350643797E-2</v>
      </c>
      <c r="F44" s="52">
        <f t="shared" si="37"/>
        <v>0.5897690236644465</v>
      </c>
      <c r="H44" s="19">
        <v>75.450999999999993</v>
      </c>
      <c r="I44" s="140">
        <v>103.43299999999999</v>
      </c>
      <c r="J44" s="247">
        <f t="shared" si="31"/>
        <v>2.4870547958977484E-2</v>
      </c>
      <c r="K44" s="215">
        <f t="shared" si="32"/>
        <v>4.4875986121517844E-2</v>
      </c>
      <c r="L44" s="52">
        <f t="shared" si="38"/>
        <v>0.37086320923513277</v>
      </c>
      <c r="N44" s="27">
        <f t="shared" si="33"/>
        <v>5.3458268385999705</v>
      </c>
      <c r="O44" s="152">
        <f t="shared" si="34"/>
        <v>4.6097245743827431</v>
      </c>
      <c r="P44" s="52">
        <f t="shared" si="39"/>
        <v>-0.13769661577927331</v>
      </c>
    </row>
    <row r="45" spans="1:16" ht="20.100000000000001" customHeight="1" x14ac:dyDescent="0.25">
      <c r="A45" s="38" t="s">
        <v>183</v>
      </c>
      <c r="B45" s="19">
        <v>193.23</v>
      </c>
      <c r="C45" s="140">
        <v>253.92</v>
      </c>
      <c r="D45" s="247">
        <f t="shared" si="29"/>
        <v>3.495180402534516E-2</v>
      </c>
      <c r="E45" s="215">
        <f t="shared" si="30"/>
        <v>6.7831383234492698E-2</v>
      </c>
      <c r="F45" s="52">
        <f t="shared" ref="F45:F54" si="40">(C45-B45)/B45</f>
        <v>0.31408166433783574</v>
      </c>
      <c r="H45" s="19">
        <v>73.14700000000002</v>
      </c>
      <c r="I45" s="140">
        <v>103.05799999999999</v>
      </c>
      <c r="J45" s="247">
        <f t="shared" si="31"/>
        <v>2.4111091589976631E-2</v>
      </c>
      <c r="K45" s="215">
        <f t="shared" si="32"/>
        <v>4.4713286646538203E-2</v>
      </c>
      <c r="L45" s="52">
        <f t="shared" si="38"/>
        <v>0.40891629185065642</v>
      </c>
      <c r="N45" s="27">
        <f t="shared" si="33"/>
        <v>3.7854887957356533</v>
      </c>
      <c r="O45" s="152">
        <f t="shared" si="34"/>
        <v>4.0586798991808442</v>
      </c>
      <c r="P45" s="52">
        <f t="shared" si="39"/>
        <v>7.2167986272457102E-2</v>
      </c>
    </row>
    <row r="46" spans="1:16" ht="20.100000000000001" customHeight="1" x14ac:dyDescent="0.25">
      <c r="A46" s="38" t="s">
        <v>178</v>
      </c>
      <c r="B46" s="19">
        <v>104.28000000000002</v>
      </c>
      <c r="C46" s="140">
        <v>163.34000000000003</v>
      </c>
      <c r="D46" s="247">
        <f t="shared" si="29"/>
        <v>1.8862361557537618E-2</v>
      </c>
      <c r="E46" s="215">
        <f t="shared" si="30"/>
        <v>4.363412940107924E-2</v>
      </c>
      <c r="F46" s="52">
        <f t="shared" si="40"/>
        <v>0.56635980053701585</v>
      </c>
      <c r="H46" s="19">
        <v>73.520999999999987</v>
      </c>
      <c r="I46" s="140">
        <v>70.082999999999998</v>
      </c>
      <c r="J46" s="247">
        <f t="shared" si="31"/>
        <v>2.4234371399875197E-2</v>
      </c>
      <c r="K46" s="215">
        <f t="shared" si="32"/>
        <v>3.040657947999512E-2</v>
      </c>
      <c r="L46" s="52">
        <f t="shared" si="38"/>
        <v>-4.6762149589912934E-2</v>
      </c>
      <c r="N46" s="27">
        <f t="shared" ref="N46:N55" si="41">(H46/B46)*10</f>
        <v>7.0503452243958549</v>
      </c>
      <c r="O46" s="152">
        <f t="shared" ref="O46:O55" si="42">(I46/C46)*10</f>
        <v>4.2906207909881218</v>
      </c>
      <c r="P46" s="52">
        <f t="shared" ref="P46:P55" si="43">(O46-N46)/N46</f>
        <v>-0.39143110664403163</v>
      </c>
    </row>
    <row r="47" spans="1:16" ht="20.100000000000001" customHeight="1" x14ac:dyDescent="0.25">
      <c r="A47" s="38" t="s">
        <v>181</v>
      </c>
      <c r="B47" s="19">
        <v>70.990000000000009</v>
      </c>
      <c r="C47" s="140">
        <v>149.50999999999996</v>
      </c>
      <c r="D47" s="247">
        <f t="shared" si="29"/>
        <v>1.2840804056095084E-2</v>
      </c>
      <c r="E47" s="215">
        <f t="shared" si="30"/>
        <v>3.9939627076988823E-2</v>
      </c>
      <c r="F47" s="52">
        <f t="shared" si="40"/>
        <v>1.1060712776447379</v>
      </c>
      <c r="H47" s="19">
        <v>33.679999999999993</v>
      </c>
      <c r="I47" s="140">
        <v>66.140999999999991</v>
      </c>
      <c r="J47" s="247">
        <f t="shared" si="31"/>
        <v>1.1101775394075116E-2</v>
      </c>
      <c r="K47" s="215">
        <f t="shared" si="32"/>
        <v>2.8696282599009131E-2</v>
      </c>
      <c r="L47" s="52">
        <f t="shared" si="38"/>
        <v>0.96380641330166283</v>
      </c>
      <c r="N47" s="27">
        <f t="shared" si="41"/>
        <v>4.7443301873503296</v>
      </c>
      <c r="O47" s="152">
        <f t="shared" si="42"/>
        <v>4.4238512474082006</v>
      </c>
      <c r="P47" s="52">
        <f t="shared" si="43"/>
        <v>-6.7549881076281917E-2</v>
      </c>
    </row>
    <row r="48" spans="1:16" ht="20.100000000000001" customHeight="1" x14ac:dyDescent="0.25">
      <c r="A48" s="38" t="s">
        <v>197</v>
      </c>
      <c r="B48" s="19">
        <v>62.24</v>
      </c>
      <c r="C48" s="140">
        <v>110.53000000000002</v>
      </c>
      <c r="D48" s="247">
        <f t="shared" si="29"/>
        <v>1.1258087680678378E-2</v>
      </c>
      <c r="E48" s="215">
        <f t="shared" si="30"/>
        <v>2.9526633541700063E-2</v>
      </c>
      <c r="F48" s="52">
        <f t="shared" si="40"/>
        <v>0.77586760925449894</v>
      </c>
      <c r="H48" s="19">
        <v>21.495999999999999</v>
      </c>
      <c r="I48" s="140">
        <v>38.324000000000012</v>
      </c>
      <c r="J48" s="247">
        <f t="shared" si="31"/>
        <v>7.0856224427268038E-3</v>
      </c>
      <c r="K48" s="215">
        <f t="shared" si="32"/>
        <v>1.6627452477652689E-2</v>
      </c>
      <c r="L48" s="52">
        <f t="shared" ref="L48:L52" si="44">(I48-H48)/H48</f>
        <v>0.78284331968738441</v>
      </c>
      <c r="N48" s="27">
        <f t="shared" ref="N48" si="45">(H48/B48)*10</f>
        <v>3.453727506426735</v>
      </c>
      <c r="O48" s="152">
        <f t="shared" ref="O48" si="46">(I48/C48)*10</f>
        <v>3.4672939473446132</v>
      </c>
      <c r="P48" s="52">
        <f t="shared" ref="P48" si="47">(O48-N48)/N48</f>
        <v>3.9280576978448908E-3</v>
      </c>
    </row>
    <row r="49" spans="1:16" ht="20.100000000000001" customHeight="1" x14ac:dyDescent="0.25">
      <c r="A49" s="38" t="s">
        <v>193</v>
      </c>
      <c r="B49" s="19">
        <v>47.809999999999995</v>
      </c>
      <c r="C49" s="140">
        <v>76.64</v>
      </c>
      <c r="D49" s="247">
        <f t="shared" si="29"/>
        <v>8.6479622752768815E-3</v>
      </c>
      <c r="E49" s="215">
        <f t="shared" si="30"/>
        <v>2.0473366458299939E-2</v>
      </c>
      <c r="F49" s="52">
        <f t="shared" si="40"/>
        <v>0.60301192219201016</v>
      </c>
      <c r="H49" s="19">
        <v>15.574</v>
      </c>
      <c r="I49" s="140">
        <v>33.242000000000004</v>
      </c>
      <c r="J49" s="247">
        <f t="shared" si="31"/>
        <v>5.1335822442792724E-3</v>
      </c>
      <c r="K49" s="215">
        <f t="shared" si="32"/>
        <v>1.4422549192728592E-2</v>
      </c>
      <c r="L49" s="52">
        <f t="shared" si="44"/>
        <v>1.1344548606652116</v>
      </c>
      <c r="N49" s="27">
        <f t="shared" ref="N49:N50" si="48">(H49/B49)*10</f>
        <v>3.2574775151641919</v>
      </c>
      <c r="O49" s="152">
        <f t="shared" ref="O49:O50" si="49">(I49/C49)*10</f>
        <v>4.3374217118997915</v>
      </c>
      <c r="P49" s="52">
        <f t="shared" ref="P49:P50" si="50">(O49-N49)/N49</f>
        <v>0.33152775167541421</v>
      </c>
    </row>
    <row r="50" spans="1:16" ht="20.100000000000001" customHeight="1" x14ac:dyDescent="0.25">
      <c r="A50" s="38" t="s">
        <v>191</v>
      </c>
      <c r="B50" s="19">
        <v>131.15</v>
      </c>
      <c r="C50" s="140">
        <v>52</v>
      </c>
      <c r="D50" s="247">
        <f t="shared" si="29"/>
        <v>2.3722657444102974E-2</v>
      </c>
      <c r="E50" s="215">
        <f t="shared" si="30"/>
        <v>1.3891115029117914E-2</v>
      </c>
      <c r="F50" s="52">
        <f t="shared" si="40"/>
        <v>-0.60350743423560815</v>
      </c>
      <c r="H50" s="19">
        <v>44.243999999999993</v>
      </c>
      <c r="I50" s="140">
        <v>27.896999999999998</v>
      </c>
      <c r="J50" s="247">
        <f t="shared" si="31"/>
        <v>1.4583935585969699E-2</v>
      </c>
      <c r="K50" s="215">
        <f t="shared" si="32"/>
        <v>1.2103539342685442E-2</v>
      </c>
      <c r="L50" s="52">
        <f t="shared" si="44"/>
        <v>-0.36947382695958769</v>
      </c>
      <c r="N50" s="27">
        <f t="shared" si="48"/>
        <v>3.3735417460922603</v>
      </c>
      <c r="O50" s="152">
        <f t="shared" si="49"/>
        <v>5.3648076923076911</v>
      </c>
      <c r="P50" s="52">
        <f t="shared" si="50"/>
        <v>0.59025976142788572</v>
      </c>
    </row>
    <row r="51" spans="1:16" ht="20.100000000000001" customHeight="1" x14ac:dyDescent="0.25">
      <c r="A51" s="38" t="s">
        <v>180</v>
      </c>
      <c r="B51" s="19">
        <v>81.27</v>
      </c>
      <c r="C51" s="140">
        <v>80.930000000000007</v>
      </c>
      <c r="D51" s="247">
        <f t="shared" si="29"/>
        <v>1.4700269694870368E-2</v>
      </c>
      <c r="E51" s="215">
        <f t="shared" si="30"/>
        <v>2.1619383448202169E-2</v>
      </c>
      <c r="F51" s="52">
        <f t="shared" si="40"/>
        <v>-4.1835855789342834E-3</v>
      </c>
      <c r="H51" s="19">
        <v>22.005000000000006</v>
      </c>
      <c r="I51" s="140">
        <v>26.612000000000002</v>
      </c>
      <c r="J51" s="247">
        <f t="shared" si="31"/>
        <v>7.2534016492465277E-3</v>
      </c>
      <c r="K51" s="215">
        <f t="shared" si="32"/>
        <v>1.1546022475088541E-2</v>
      </c>
      <c r="L51" s="52">
        <f t="shared" si="44"/>
        <v>0.20936150874801157</v>
      </c>
      <c r="N51" s="27">
        <f t="shared" ref="N51" si="51">(H51/B51)*10</f>
        <v>2.7076411960132902</v>
      </c>
      <c r="O51" s="152">
        <f t="shared" ref="O51" si="52">(I51/C51)*10</f>
        <v>3.288273816878784</v>
      </c>
      <c r="P51" s="52">
        <f t="shared" ref="P51" si="53">(O51-N51)/N51</f>
        <v>0.21444223175523133</v>
      </c>
    </row>
    <row r="52" spans="1:16" ht="20.100000000000001" customHeight="1" x14ac:dyDescent="0.25">
      <c r="A52" s="38" t="s">
        <v>196</v>
      </c>
      <c r="B52" s="19">
        <v>8.64</v>
      </c>
      <c r="C52" s="140">
        <v>21.349999999999998</v>
      </c>
      <c r="D52" s="247">
        <f t="shared" si="29"/>
        <v>1.5628193695543249E-3</v>
      </c>
      <c r="E52" s="215">
        <f t="shared" si="30"/>
        <v>5.7033712667628354E-3</v>
      </c>
      <c r="F52" s="52">
        <f t="shared" si="40"/>
        <v>1.4710648148148144</v>
      </c>
      <c r="H52" s="19">
        <v>3.6820000000000004</v>
      </c>
      <c r="I52" s="140">
        <v>14.802000000000001</v>
      </c>
      <c r="J52" s="247">
        <f t="shared" si="31"/>
        <v>1.2136798396966922E-3</v>
      </c>
      <c r="K52" s="215">
        <f t="shared" si="32"/>
        <v>6.4220736763963846E-3</v>
      </c>
      <c r="L52" s="52">
        <f t="shared" si="44"/>
        <v>3.0200977729494838</v>
      </c>
      <c r="N52" s="27">
        <f t="shared" ref="N52" si="54">(H52/B52)*10</f>
        <v>4.2615740740740744</v>
      </c>
      <c r="O52" s="152">
        <f t="shared" ref="O52" si="55">(I52/C52)*10</f>
        <v>6.9330210772833736</v>
      </c>
      <c r="P52" s="52">
        <f t="shared" ref="P52" si="56">(O52-N52)/N52</f>
        <v>0.62686860694536506</v>
      </c>
    </row>
    <row r="53" spans="1:16" ht="20.100000000000001" customHeight="1" x14ac:dyDescent="0.25">
      <c r="A53" s="38" t="s">
        <v>198</v>
      </c>
      <c r="B53" s="19">
        <v>60.86</v>
      </c>
      <c r="C53" s="140">
        <v>39.779999999999994</v>
      </c>
      <c r="D53" s="247">
        <f t="shared" si="29"/>
        <v>1.1008470698041228E-2</v>
      </c>
      <c r="E53" s="215">
        <f t="shared" si="30"/>
        <v>1.0626702997275202E-2</v>
      </c>
      <c r="F53" s="52">
        <f t="shared" si="40"/>
        <v>-0.34636871508379896</v>
      </c>
      <c r="H53" s="19">
        <v>22.219000000000001</v>
      </c>
      <c r="I53" s="140">
        <v>13.568</v>
      </c>
      <c r="J53" s="247">
        <f t="shared" si="31"/>
        <v>7.3239414335200441E-3</v>
      </c>
      <c r="K53" s="215">
        <f t="shared" si="32"/>
        <v>5.8866839373967117E-3</v>
      </c>
      <c r="L53" s="52">
        <f t="shared" ref="L53" si="57">(I53-H53)/H53</f>
        <v>-0.38935145596111442</v>
      </c>
      <c r="N53" s="27">
        <f t="shared" ref="N53" si="58">(H53/B53)*10</f>
        <v>3.6508379888268161</v>
      </c>
      <c r="O53" s="152">
        <f t="shared" ref="O53" si="59">(I53/C53)*10</f>
        <v>3.4107591754650586</v>
      </c>
      <c r="P53" s="52">
        <f t="shared" ref="P53" si="60">(O53-N53)/N53</f>
        <v>-6.5759919803756062E-2</v>
      </c>
    </row>
    <row r="54" spans="1:16" ht="20.100000000000001" customHeight="1" x14ac:dyDescent="0.25">
      <c r="A54" s="38" t="s">
        <v>195</v>
      </c>
      <c r="B54" s="19">
        <v>26.559999999999995</v>
      </c>
      <c r="C54" s="140">
        <v>31.36</v>
      </c>
      <c r="D54" s="247">
        <f t="shared" si="29"/>
        <v>4.8042225064077381E-3</v>
      </c>
      <c r="E54" s="215">
        <f t="shared" si="30"/>
        <v>8.3774109098680334E-3</v>
      </c>
      <c r="F54" s="52">
        <f t="shared" si="40"/>
        <v>0.18072289156626525</v>
      </c>
      <c r="H54" s="19">
        <v>13.247</v>
      </c>
      <c r="I54" s="140">
        <v>13.509000000000002</v>
      </c>
      <c r="J54" s="247">
        <f t="shared" si="31"/>
        <v>4.3665444965948069E-3</v>
      </c>
      <c r="K54" s="215">
        <f t="shared" si="32"/>
        <v>5.8610858866665833E-3</v>
      </c>
      <c r="L54" s="52">
        <f t="shared" si="38"/>
        <v>1.9778062957650958E-2</v>
      </c>
      <c r="N54" s="27">
        <f t="shared" ref="N54" si="61">(H54/B54)*10</f>
        <v>4.9875753012048198</v>
      </c>
      <c r="O54" s="152">
        <f t="shared" ref="O54" si="62">(I54/C54)*10</f>
        <v>4.307716836734695</v>
      </c>
      <c r="P54" s="52">
        <f t="shared" ref="P54" si="63">(O54-N54)/N54</f>
        <v>-0.13631041606647931</v>
      </c>
    </row>
    <row r="55" spans="1:16" ht="20.100000000000001" customHeight="1" thickBot="1" x14ac:dyDescent="0.3">
      <c r="A55" s="8" t="s">
        <v>17</v>
      </c>
      <c r="B55" s="19">
        <f>B56-SUM(B39:B54)</f>
        <v>294.41000000000167</v>
      </c>
      <c r="C55" s="140">
        <f>C56-SUM(C39:C54)</f>
        <v>35.070000000000164</v>
      </c>
      <c r="D55" s="247">
        <f t="shared" si="29"/>
        <v>5.325343178130687E-2</v>
      </c>
      <c r="E55" s="215">
        <f t="shared" si="30"/>
        <v>9.3684885398301453E-3</v>
      </c>
      <c r="F55" s="52">
        <f t="shared" ref="F55" si="64">(C55-B55)/B55</f>
        <v>-0.88088040487755181</v>
      </c>
      <c r="H55" s="19">
        <f>H56-SUM(H39:H54)</f>
        <v>92.236000000000331</v>
      </c>
      <c r="I55" s="140">
        <f>I56-SUM(I39:I54)</f>
        <v>19.164999999999964</v>
      </c>
      <c r="J55" s="247">
        <f t="shared" si="31"/>
        <v>3.040330627220654E-2</v>
      </c>
      <c r="K55" s="215">
        <f t="shared" si="32"/>
        <v>8.3150278346261625E-3</v>
      </c>
      <c r="L55" s="52">
        <f t="shared" ref="L55" si="65">(I55-H55)/H55</f>
        <v>-0.79221778914957397</v>
      </c>
      <c r="N55" s="27">
        <f t="shared" si="41"/>
        <v>3.1329098875717469</v>
      </c>
      <c r="O55" s="152">
        <f t="shared" si="42"/>
        <v>5.4647847162816863</v>
      </c>
      <c r="P55" s="52">
        <f t="shared" si="43"/>
        <v>0.7443159594090103</v>
      </c>
    </row>
    <row r="56" spans="1:16" ht="26.25" customHeight="1" thickBot="1" x14ac:dyDescent="0.3">
      <c r="A56" s="12" t="s">
        <v>18</v>
      </c>
      <c r="B56" s="17">
        <v>5528.4700000000012</v>
      </c>
      <c r="C56" s="145">
        <v>3743.4</v>
      </c>
      <c r="D56" s="253">
        <f>SUM(D39:D55)</f>
        <v>1</v>
      </c>
      <c r="E56" s="254">
        <f>SUM(E39:E55)</f>
        <v>0.99999999999999989</v>
      </c>
      <c r="F56" s="57">
        <f t="shared" si="35"/>
        <v>-0.32288680231601163</v>
      </c>
      <c r="G56" s="1"/>
      <c r="H56" s="17">
        <v>3033.7490000000003</v>
      </c>
      <c r="I56" s="145">
        <v>2304.8630000000003</v>
      </c>
      <c r="J56" s="253">
        <f>SUM(J39:J55)</f>
        <v>0.99999999999999989</v>
      </c>
      <c r="K56" s="254">
        <f>SUM(K39:K55)</f>
        <v>0.99999999999999978</v>
      </c>
      <c r="L56" s="57">
        <f t="shared" si="36"/>
        <v>-0.24025916448592152</v>
      </c>
      <c r="M56" s="1"/>
      <c r="N56" s="29">
        <f t="shared" si="33"/>
        <v>5.4875019670903509</v>
      </c>
      <c r="O56" s="146">
        <f t="shared" si="34"/>
        <v>6.1571378960303473</v>
      </c>
      <c r="P56" s="57">
        <f t="shared" si="8"/>
        <v>0.12202928271478304</v>
      </c>
    </row>
    <row r="58" spans="1:16" ht="15.75" thickBot="1" x14ac:dyDescent="0.3"/>
    <row r="59" spans="1:16" x14ac:dyDescent="0.25">
      <c r="A59" s="361" t="s">
        <v>15</v>
      </c>
      <c r="B59" s="349" t="s">
        <v>1</v>
      </c>
      <c r="C59" s="345"/>
      <c r="D59" s="349" t="s">
        <v>104</v>
      </c>
      <c r="E59" s="345"/>
      <c r="F59" s="130" t="s">
        <v>0</v>
      </c>
      <c r="H59" s="359" t="s">
        <v>19</v>
      </c>
      <c r="I59" s="360"/>
      <c r="J59" s="349" t="s">
        <v>104</v>
      </c>
      <c r="K59" s="350"/>
      <c r="L59" s="130" t="s">
        <v>0</v>
      </c>
      <c r="N59" s="357" t="s">
        <v>22</v>
      </c>
      <c r="O59" s="345"/>
      <c r="P59" s="130" t="s">
        <v>0</v>
      </c>
    </row>
    <row r="60" spans="1:16" x14ac:dyDescent="0.25">
      <c r="A60" s="362"/>
      <c r="B60" s="352" t="str">
        <f>B5</f>
        <v>jan-jul</v>
      </c>
      <c r="C60" s="354"/>
      <c r="D60" s="352" t="str">
        <f>B5</f>
        <v>jan-jul</v>
      </c>
      <c r="E60" s="354"/>
      <c r="F60" s="131" t="str">
        <f>F37</f>
        <v>2022/2021</v>
      </c>
      <c r="H60" s="355" t="str">
        <f>B5</f>
        <v>jan-jul</v>
      </c>
      <c r="I60" s="354"/>
      <c r="J60" s="352" t="str">
        <f>B5</f>
        <v>jan-jul</v>
      </c>
      <c r="K60" s="353"/>
      <c r="L60" s="131" t="str">
        <f>L37</f>
        <v>2022/2021</v>
      </c>
      <c r="N60" s="355" t="str">
        <f>B5</f>
        <v>jan-jul</v>
      </c>
      <c r="O60" s="353"/>
      <c r="P60" s="131" t="str">
        <f>P37</f>
        <v>2022/2021</v>
      </c>
    </row>
    <row r="61" spans="1:16" ht="19.5" customHeight="1" thickBot="1" x14ac:dyDescent="0.3">
      <c r="A61" s="363"/>
      <c r="B61" s="99">
        <f>B6</f>
        <v>2021</v>
      </c>
      <c r="C61" s="134">
        <f>C6</f>
        <v>2022</v>
      </c>
      <c r="D61" s="99">
        <f>B6</f>
        <v>2021</v>
      </c>
      <c r="E61" s="134">
        <f>C6</f>
        <v>2022</v>
      </c>
      <c r="F61" s="132" t="s">
        <v>1</v>
      </c>
      <c r="H61" s="25">
        <f>B6</f>
        <v>2021</v>
      </c>
      <c r="I61" s="134">
        <f>C6</f>
        <v>2022</v>
      </c>
      <c r="J61" s="99">
        <f>B6</f>
        <v>2021</v>
      </c>
      <c r="K61" s="134">
        <f>C6</f>
        <v>2022</v>
      </c>
      <c r="L61" s="259">
        <v>1000</v>
      </c>
      <c r="N61" s="25">
        <f>B6</f>
        <v>2021</v>
      </c>
      <c r="O61" s="134">
        <f>C6</f>
        <v>2022</v>
      </c>
      <c r="P61" s="132"/>
    </row>
    <row r="62" spans="1:16" ht="20.100000000000001" customHeight="1" x14ac:dyDescent="0.25">
      <c r="A62" s="38" t="s">
        <v>165</v>
      </c>
      <c r="B62" s="39">
        <v>1060.8399999999999</v>
      </c>
      <c r="C62" s="147">
        <v>1630.2</v>
      </c>
      <c r="D62" s="247">
        <f t="shared" ref="D62:D83" si="66">B62/$B$84</f>
        <v>0.16888080883980008</v>
      </c>
      <c r="E62" s="246">
        <f t="shared" ref="E62:E83" si="67">C62/$C$84</f>
        <v>0.19251571821990862</v>
      </c>
      <c r="F62" s="52">
        <f t="shared" ref="F62:F83" si="68">(C62-B62)/B62</f>
        <v>0.53670676068021583</v>
      </c>
      <c r="H62" s="19">
        <v>591.24899999999991</v>
      </c>
      <c r="I62" s="147">
        <v>967.27</v>
      </c>
      <c r="J62" s="245">
        <f t="shared" ref="J62:J84" si="69">H62/$H$84</f>
        <v>0.20088371998206059</v>
      </c>
      <c r="K62" s="246">
        <f t="shared" ref="K62:K84" si="70">I62/$I$84</f>
        <v>0.22011839382547954</v>
      </c>
      <c r="L62" s="52">
        <f t="shared" ref="L62:L73" si="71">(I62-H62)/H62</f>
        <v>0.63597739700194023</v>
      </c>
      <c r="N62" s="40">
        <f t="shared" ref="N62" si="72">(H62/B62)*10</f>
        <v>5.5734040948682173</v>
      </c>
      <c r="O62" s="143">
        <f t="shared" ref="O62" si="73">(I62/C62)*10</f>
        <v>5.9334437492332226</v>
      </c>
      <c r="P62" s="52">
        <f t="shared" ref="P62" si="74">(O62-N62)/N62</f>
        <v>6.4599596267659182E-2</v>
      </c>
    </row>
    <row r="63" spans="1:16" ht="20.100000000000001" customHeight="1" x14ac:dyDescent="0.25">
      <c r="A63" s="38" t="s">
        <v>173</v>
      </c>
      <c r="B63" s="19">
        <v>665.35</v>
      </c>
      <c r="C63" s="140">
        <v>1565.57</v>
      </c>
      <c r="D63" s="247">
        <f t="shared" si="66"/>
        <v>0.10592063474375117</v>
      </c>
      <c r="E63" s="215">
        <f t="shared" si="67"/>
        <v>0.18488334742580195</v>
      </c>
      <c r="F63" s="52">
        <f t="shared" si="68"/>
        <v>1.3530021793041254</v>
      </c>
      <c r="H63" s="19">
        <v>200.65799999999996</v>
      </c>
      <c r="I63" s="140">
        <v>571.68500000000017</v>
      </c>
      <c r="J63" s="214">
        <f t="shared" si="69"/>
        <v>6.817588779712154E-2</v>
      </c>
      <c r="K63" s="215">
        <f t="shared" si="70"/>
        <v>0.13009644047072619</v>
      </c>
      <c r="L63" s="52">
        <f t="shared" si="71"/>
        <v>1.8490516201696434</v>
      </c>
      <c r="N63" s="40">
        <f t="shared" ref="N63:N64" si="75">(H63/B63)*10</f>
        <v>3.0158262568572924</v>
      </c>
      <c r="O63" s="143">
        <f t="shared" ref="O63:O64" si="76">(I63/C63)*10</f>
        <v>3.6516093180119711</v>
      </c>
      <c r="P63" s="52">
        <f t="shared" si="8"/>
        <v>0.21081554672092093</v>
      </c>
    </row>
    <row r="64" spans="1:16" ht="20.100000000000001" customHeight="1" x14ac:dyDescent="0.25">
      <c r="A64" s="38" t="s">
        <v>168</v>
      </c>
      <c r="B64" s="19">
        <v>624.99</v>
      </c>
      <c r="C64" s="140">
        <v>587.51</v>
      </c>
      <c r="D64" s="247">
        <f t="shared" si="66"/>
        <v>9.9495509894787768E-2</v>
      </c>
      <c r="E64" s="215">
        <f t="shared" si="67"/>
        <v>6.9381002092613484E-2</v>
      </c>
      <c r="F64" s="52">
        <f t="shared" si="68"/>
        <v>-5.9968959503352084E-2</v>
      </c>
      <c r="H64" s="19">
        <v>591.90499999999986</v>
      </c>
      <c r="I64" s="140">
        <v>508.54599999999988</v>
      </c>
      <c r="J64" s="214">
        <f t="shared" si="69"/>
        <v>0.20110660360690938</v>
      </c>
      <c r="K64" s="215">
        <f t="shared" si="70"/>
        <v>0.11572810973810031</v>
      </c>
      <c r="L64" s="52">
        <f t="shared" si="71"/>
        <v>-0.1408317213066286</v>
      </c>
      <c r="N64" s="40">
        <f t="shared" si="75"/>
        <v>9.4706315301044803</v>
      </c>
      <c r="O64" s="143">
        <f t="shared" si="76"/>
        <v>8.6559547922588536</v>
      </c>
      <c r="P64" s="52">
        <f t="shared" si="8"/>
        <v>-8.6021374103300088E-2</v>
      </c>
    </row>
    <row r="65" spans="1:16" ht="20.100000000000001" customHeight="1" x14ac:dyDescent="0.25">
      <c r="A65" s="38" t="s">
        <v>182</v>
      </c>
      <c r="B65" s="19">
        <v>15.409999999999993</v>
      </c>
      <c r="C65" s="140">
        <v>64.170000000000016</v>
      </c>
      <c r="D65" s="247">
        <f t="shared" si="66"/>
        <v>2.4532005431745769E-3</v>
      </c>
      <c r="E65" s="215">
        <f t="shared" si="67"/>
        <v>7.5780478703052013E-3</v>
      </c>
      <c r="F65" s="52">
        <f t="shared" si="68"/>
        <v>3.1641791044776144</v>
      </c>
      <c r="H65" s="19">
        <v>64.573999999999984</v>
      </c>
      <c r="I65" s="140">
        <v>304.26800000000003</v>
      </c>
      <c r="J65" s="214">
        <f t="shared" si="69"/>
        <v>2.1939767059431101E-2</v>
      </c>
      <c r="K65" s="215">
        <f t="shared" si="70"/>
        <v>6.9241249550271403E-2</v>
      </c>
      <c r="L65" s="52">
        <f t="shared" si="71"/>
        <v>3.711927401121196</v>
      </c>
      <c r="N65" s="40">
        <f t="shared" ref="N65:N67" si="77">(H65/B65)*10</f>
        <v>41.903958468526945</v>
      </c>
      <c r="O65" s="143">
        <f t="shared" ref="O65:O67" si="78">(I65/C65)*10</f>
        <v>47.415926445379455</v>
      </c>
      <c r="P65" s="52">
        <f t="shared" ref="P65:P67" si="79">(O65-N65)/N65</f>
        <v>0.13153812141620025</v>
      </c>
    </row>
    <row r="66" spans="1:16" ht="20.100000000000001" customHeight="1" x14ac:dyDescent="0.25">
      <c r="A66" s="38" t="s">
        <v>184</v>
      </c>
      <c r="B66" s="19">
        <v>213.81</v>
      </c>
      <c r="C66" s="140">
        <v>437.63000000000005</v>
      </c>
      <c r="D66" s="247">
        <f t="shared" si="66"/>
        <v>3.4037560553936176E-2</v>
      </c>
      <c r="E66" s="215">
        <f t="shared" si="67"/>
        <v>5.1681176398342916E-2</v>
      </c>
      <c r="F66" s="52">
        <f t="shared" si="68"/>
        <v>1.0468172676675556</v>
      </c>
      <c r="H66" s="19">
        <v>103.86800000000001</v>
      </c>
      <c r="I66" s="140">
        <v>302.87599999999992</v>
      </c>
      <c r="J66" s="214">
        <f t="shared" si="69"/>
        <v>3.5290360283225297E-2</v>
      </c>
      <c r="K66" s="215">
        <f t="shared" si="70"/>
        <v>6.8924476773068455E-2</v>
      </c>
      <c r="L66" s="52">
        <f t="shared" si="71"/>
        <v>1.9159702699580228</v>
      </c>
      <c r="N66" s="40">
        <f t="shared" si="77"/>
        <v>4.8579580000935412</v>
      </c>
      <c r="O66" s="143">
        <f t="shared" si="78"/>
        <v>6.9208235267234848</v>
      </c>
      <c r="P66" s="52">
        <f t="shared" si="79"/>
        <v>0.42463634444559267</v>
      </c>
    </row>
    <row r="67" spans="1:16" ht="20.100000000000001" customHeight="1" x14ac:dyDescent="0.25">
      <c r="A67" s="38" t="s">
        <v>174</v>
      </c>
      <c r="B67" s="19">
        <v>291.04999999999995</v>
      </c>
      <c r="C67" s="140">
        <v>388.32999999999993</v>
      </c>
      <c r="D67" s="247">
        <f t="shared" si="66"/>
        <v>4.6333810388770984E-2</v>
      </c>
      <c r="E67" s="215">
        <f t="shared" si="67"/>
        <v>4.5859176086576553E-2</v>
      </c>
      <c r="F67" s="52">
        <f t="shared" si="68"/>
        <v>0.33423810341865656</v>
      </c>
      <c r="H67" s="19">
        <v>186.72199999999998</v>
      </c>
      <c r="I67" s="140">
        <v>188.37099999999998</v>
      </c>
      <c r="J67" s="214">
        <f t="shared" si="69"/>
        <v>6.3440969815577397E-2</v>
      </c>
      <c r="K67" s="215">
        <f t="shared" si="70"/>
        <v>4.2866957481674614E-2</v>
      </c>
      <c r="L67" s="52">
        <f t="shared" si="71"/>
        <v>8.8313107186084178E-3</v>
      </c>
      <c r="N67" s="40">
        <f t="shared" si="77"/>
        <v>6.4154612609517265</v>
      </c>
      <c r="O67" s="143">
        <f t="shared" si="78"/>
        <v>4.8507970025493785</v>
      </c>
      <c r="P67" s="52">
        <f t="shared" si="79"/>
        <v>-0.24388959651674863</v>
      </c>
    </row>
    <row r="68" spans="1:16" ht="20.100000000000001" customHeight="1" x14ac:dyDescent="0.25">
      <c r="A68" s="38" t="s">
        <v>167</v>
      </c>
      <c r="B68" s="19">
        <v>390.45</v>
      </c>
      <c r="C68" s="140">
        <v>305.86999999999995</v>
      </c>
      <c r="D68" s="247">
        <f t="shared" si="66"/>
        <v>6.2157829466743281E-2</v>
      </c>
      <c r="E68" s="215">
        <f t="shared" si="67"/>
        <v>3.6121201528599829E-2</v>
      </c>
      <c r="F68" s="52">
        <f t="shared" si="68"/>
        <v>-0.21662184658727121</v>
      </c>
      <c r="H68" s="19">
        <v>168.33100000000002</v>
      </c>
      <c r="I68" s="140">
        <v>186.39399999999995</v>
      </c>
      <c r="J68" s="214">
        <f t="shared" si="69"/>
        <v>5.7192413802476201E-2</v>
      </c>
      <c r="K68" s="215">
        <f t="shared" si="70"/>
        <v>4.241705821405236E-2</v>
      </c>
      <c r="L68" s="52">
        <f t="shared" si="71"/>
        <v>0.10730643791102012</v>
      </c>
      <c r="N68" s="40">
        <f t="shared" ref="N68:N69" si="80">(H68/B68)*10</f>
        <v>4.3112050198488925</v>
      </c>
      <c r="O68" s="143">
        <f t="shared" ref="O68:O69" si="81">(I68/C68)*10</f>
        <v>6.0938960996501779</v>
      </c>
      <c r="P68" s="52">
        <f t="shared" ref="P68:P69" si="82">(O68-N68)/N68</f>
        <v>0.41350181018850468</v>
      </c>
    </row>
    <row r="69" spans="1:16" ht="20.100000000000001" customHeight="1" x14ac:dyDescent="0.25">
      <c r="A69" s="38" t="s">
        <v>179</v>
      </c>
      <c r="B69" s="19">
        <v>132.89000000000001</v>
      </c>
      <c r="C69" s="140">
        <v>261.75</v>
      </c>
      <c r="D69" s="247">
        <f t="shared" si="66"/>
        <v>2.1155471783417892E-2</v>
      </c>
      <c r="E69" s="215">
        <f t="shared" si="67"/>
        <v>3.0910924576163096E-2</v>
      </c>
      <c r="F69" s="52">
        <f t="shared" si="68"/>
        <v>0.96967416660395789</v>
      </c>
      <c r="H69" s="19">
        <v>109.01900000000001</v>
      </c>
      <c r="I69" s="140">
        <v>183.86500000000001</v>
      </c>
      <c r="J69" s="214">
        <f t="shared" si="69"/>
        <v>3.7040472404560973E-2</v>
      </c>
      <c r="K69" s="215">
        <f t="shared" si="70"/>
        <v>4.184154215547034E-2</v>
      </c>
      <c r="L69" s="52">
        <f t="shared" si="71"/>
        <v>0.68654087819554388</v>
      </c>
      <c r="N69" s="40">
        <f t="shared" si="80"/>
        <v>8.2037023101813524</v>
      </c>
      <c r="O69" s="143">
        <f t="shared" si="81"/>
        <v>7.0244508118433622</v>
      </c>
      <c r="P69" s="52">
        <f t="shared" si="82"/>
        <v>-0.1437462567205125</v>
      </c>
    </row>
    <row r="70" spans="1:16" ht="20.100000000000001" customHeight="1" x14ac:dyDescent="0.25">
      <c r="A70" s="38" t="s">
        <v>213</v>
      </c>
      <c r="B70" s="19">
        <v>277.33999999999997</v>
      </c>
      <c r="C70" s="140">
        <v>763.41000000000008</v>
      </c>
      <c r="D70" s="247">
        <f t="shared" si="66"/>
        <v>4.4151241962624099E-2</v>
      </c>
      <c r="E70" s="215">
        <f t="shared" si="67"/>
        <v>9.0153615781045554E-2</v>
      </c>
      <c r="F70" s="52">
        <f t="shared" si="68"/>
        <v>1.7526141198528886</v>
      </c>
      <c r="H70" s="19">
        <v>62.774000000000008</v>
      </c>
      <c r="I70" s="140">
        <v>179.75900000000001</v>
      </c>
      <c r="J70" s="214">
        <f t="shared" si="69"/>
        <v>2.1328196137589874E-2</v>
      </c>
      <c r="K70" s="215">
        <f t="shared" si="70"/>
        <v>4.0907153489381849E-2</v>
      </c>
      <c r="L70" s="52">
        <f t="shared" si="71"/>
        <v>1.8635900213464174</v>
      </c>
      <c r="N70" s="40">
        <f t="shared" ref="N70:N71" si="83">(H70/B70)*10</f>
        <v>2.2634311675200118</v>
      </c>
      <c r="O70" s="143">
        <f t="shared" ref="O70:O71" si="84">(I70/C70)*10</f>
        <v>2.3546849006431665</v>
      </c>
      <c r="P70" s="52">
        <f t="shared" ref="P70:P71" si="85">(O70-N70)/N70</f>
        <v>4.0316548801057298E-2</v>
      </c>
    </row>
    <row r="71" spans="1:16" ht="20.100000000000001" customHeight="1" x14ac:dyDescent="0.25">
      <c r="A71" s="38" t="s">
        <v>169</v>
      </c>
      <c r="B71" s="19">
        <v>261.47000000000003</v>
      </c>
      <c r="C71" s="140">
        <v>370.55999999999995</v>
      </c>
      <c r="D71" s="247">
        <f t="shared" si="66"/>
        <v>4.1624811552489094E-2</v>
      </c>
      <c r="E71" s="215">
        <f t="shared" si="67"/>
        <v>4.3760657921463213E-2</v>
      </c>
      <c r="F71" s="52">
        <f t="shared" si="68"/>
        <v>0.41721803648602096</v>
      </c>
      <c r="H71" s="19">
        <v>124.88999999999999</v>
      </c>
      <c r="I71" s="140">
        <v>169.309</v>
      </c>
      <c r="J71" s="214">
        <f t="shared" si="69"/>
        <v>4.2432829127084445E-2</v>
      </c>
      <c r="K71" s="215">
        <f t="shared" si="70"/>
        <v>3.8529081993857059E-2</v>
      </c>
      <c r="L71" s="52">
        <f t="shared" si="71"/>
        <v>0.35566498518696466</v>
      </c>
      <c r="N71" s="40">
        <f t="shared" si="83"/>
        <v>4.7764561900026763</v>
      </c>
      <c r="O71" s="143">
        <f t="shared" si="84"/>
        <v>4.5690036701208987</v>
      </c>
      <c r="P71" s="52">
        <f t="shared" si="85"/>
        <v>-4.3432308730473539E-2</v>
      </c>
    </row>
    <row r="72" spans="1:16" ht="20.100000000000001" customHeight="1" x14ac:dyDescent="0.25">
      <c r="A72" s="38" t="s">
        <v>187</v>
      </c>
      <c r="B72" s="19">
        <v>203.5</v>
      </c>
      <c r="C72" s="140">
        <v>301.6699999999999</v>
      </c>
      <c r="D72" s="247">
        <f t="shared" si="66"/>
        <v>3.2396256361844684E-2</v>
      </c>
      <c r="E72" s="215">
        <f t="shared" si="67"/>
        <v>3.5625209615629871E-2</v>
      </c>
      <c r="F72" s="52">
        <f t="shared" si="68"/>
        <v>0.48240786240786193</v>
      </c>
      <c r="H72" s="19">
        <v>85.125</v>
      </c>
      <c r="I72" s="140">
        <v>120.24100000000001</v>
      </c>
      <c r="J72" s="214">
        <f t="shared" si="69"/>
        <v>2.89222081787418E-2</v>
      </c>
      <c r="K72" s="215">
        <f t="shared" si="70"/>
        <v>2.7362841597454165E-2</v>
      </c>
      <c r="L72" s="52">
        <f t="shared" si="71"/>
        <v>0.41252276064610882</v>
      </c>
      <c r="N72" s="40">
        <f t="shared" ref="N72" si="86">(H72/B72)*10</f>
        <v>4.1830466830466833</v>
      </c>
      <c r="O72" s="143">
        <f t="shared" ref="O72" si="87">(I72/C72)*10</f>
        <v>3.9858454602711593</v>
      </c>
      <c r="P72" s="52">
        <f t="shared" ref="P72" si="88">(O72-N72)/N72</f>
        <v>-4.714296485734993E-2</v>
      </c>
    </row>
    <row r="73" spans="1:16" ht="20.100000000000001" customHeight="1" x14ac:dyDescent="0.25">
      <c r="A73" s="38" t="s">
        <v>205</v>
      </c>
      <c r="B73" s="19">
        <v>9.14</v>
      </c>
      <c r="C73" s="140">
        <v>35.11</v>
      </c>
      <c r="D73" s="247">
        <f t="shared" si="66"/>
        <v>1.4550456174312553E-3</v>
      </c>
      <c r="E73" s="215">
        <f t="shared" si="67"/>
        <v>4.1462562058035774E-3</v>
      </c>
      <c r="F73" s="52">
        <f t="shared" si="68"/>
        <v>2.8413566739606124</v>
      </c>
      <c r="H73" s="19">
        <v>3.9390000000000001</v>
      </c>
      <c r="I73" s="140">
        <v>83.873999999999981</v>
      </c>
      <c r="J73" s="214">
        <f t="shared" si="69"/>
        <v>1.3383210339625723E-3</v>
      </c>
      <c r="K73" s="215">
        <f t="shared" si="70"/>
        <v>1.9086925226377605E-2</v>
      </c>
      <c r="L73" s="52">
        <f t="shared" si="71"/>
        <v>20.293221629855285</v>
      </c>
      <c r="N73" s="40">
        <f t="shared" ref="N73" si="89">(H73/B73)*10</f>
        <v>4.3096280087527354</v>
      </c>
      <c r="O73" s="143">
        <f t="shared" ref="O73" si="90">(I73/C73)*10</f>
        <v>23.888920535459977</v>
      </c>
      <c r="P73" s="52">
        <f t="shared" ref="P73" si="91">(O73-N73)/N73</f>
        <v>4.5431514012212286</v>
      </c>
    </row>
    <row r="74" spans="1:16" ht="20.100000000000001" customHeight="1" x14ac:dyDescent="0.25">
      <c r="A74" s="38" t="s">
        <v>228</v>
      </c>
      <c r="B74" s="19"/>
      <c r="C74" s="140">
        <v>188.1</v>
      </c>
      <c r="D74" s="247">
        <f t="shared" si="66"/>
        <v>0</v>
      </c>
      <c r="E74" s="215">
        <f t="shared" si="67"/>
        <v>2.2213352102297149E-2</v>
      </c>
      <c r="F74" s="52"/>
      <c r="H74" s="19"/>
      <c r="I74" s="140">
        <v>53.286999999999999</v>
      </c>
      <c r="J74" s="214">
        <f t="shared" si="69"/>
        <v>0</v>
      </c>
      <c r="K74" s="215">
        <f t="shared" si="70"/>
        <v>1.21263440939741E-2</v>
      </c>
      <c r="L74" s="52"/>
      <c r="N74" s="40"/>
      <c r="O74" s="143">
        <f t="shared" ref="O74:O82" si="92">(I74/C74)*10</f>
        <v>2.8329080276448697</v>
      </c>
      <c r="P74" s="52"/>
    </row>
    <row r="75" spans="1:16" ht="20.100000000000001" customHeight="1" x14ac:dyDescent="0.25">
      <c r="A75" s="38" t="s">
        <v>203</v>
      </c>
      <c r="B75" s="19">
        <v>129.48000000000002</v>
      </c>
      <c r="C75" s="140">
        <v>158.60999999999999</v>
      </c>
      <c r="D75" s="247">
        <f t="shared" si="66"/>
        <v>2.0612615595732926E-2</v>
      </c>
      <c r="E75" s="215">
        <f t="shared" si="67"/>
        <v>1.873078031337241E-2</v>
      </c>
      <c r="F75" s="52">
        <f t="shared" si="68"/>
        <v>0.22497683039851685</v>
      </c>
      <c r="H75" s="19">
        <v>35.047000000000004</v>
      </c>
      <c r="I75" s="140">
        <v>49.226999999999997</v>
      </c>
      <c r="J75" s="214">
        <f t="shared" si="69"/>
        <v>1.1907625609872118E-2</v>
      </c>
      <c r="K75" s="215">
        <f t="shared" si="70"/>
        <v>1.120242349379892E-2</v>
      </c>
      <c r="L75" s="52">
        <f t="shared" ref="L75:L82" si="93">(I75-H75)/H75</f>
        <v>0.40459953776357438</v>
      </c>
      <c r="N75" s="40">
        <f t="shared" ref="N75" si="94">(H75/B75)*10</f>
        <v>2.7067500772320048</v>
      </c>
      <c r="O75" s="143">
        <f t="shared" ref="O75" si="95">(I75/C75)*10</f>
        <v>3.1036504634007942</v>
      </c>
      <c r="P75" s="52">
        <f t="shared" ref="P75" si="96">(O75-N75)/N75</f>
        <v>0.14663355494374655</v>
      </c>
    </row>
    <row r="76" spans="1:16" ht="20.100000000000001" customHeight="1" x14ac:dyDescent="0.25">
      <c r="A76" s="38" t="s">
        <v>186</v>
      </c>
      <c r="B76" s="19">
        <v>445.2</v>
      </c>
      <c r="C76" s="140">
        <v>190.30999999999995</v>
      </c>
      <c r="D76" s="247">
        <f t="shared" si="66"/>
        <v>7.0873775588664645E-2</v>
      </c>
      <c r="E76" s="215">
        <f t="shared" si="67"/>
        <v>2.2474338323169425E-2</v>
      </c>
      <c r="F76" s="52">
        <f t="shared" si="68"/>
        <v>-0.57252920035938915</v>
      </c>
      <c r="H76" s="19">
        <v>84.674999999999997</v>
      </c>
      <c r="I76" s="140">
        <v>38.168000000000006</v>
      </c>
      <c r="J76" s="214">
        <f t="shared" si="69"/>
        <v>2.8769315448281492E-2</v>
      </c>
      <c r="K76" s="215">
        <f t="shared" si="70"/>
        <v>8.6857639082478563E-3</v>
      </c>
      <c r="L76" s="52">
        <f t="shared" si="93"/>
        <v>-0.549241216415707</v>
      </c>
      <c r="N76" s="40">
        <f t="shared" ref="N76:N82" si="97">(H76/B76)*10</f>
        <v>1.9019541778975739</v>
      </c>
      <c r="O76" s="143">
        <f t="shared" si="92"/>
        <v>2.0055698597025913</v>
      </c>
      <c r="P76" s="52">
        <f t="shared" ref="P76:P82" si="98">(O76-N76)/N76</f>
        <v>5.4478537395445795E-2</v>
      </c>
    </row>
    <row r="77" spans="1:16" ht="20.100000000000001" customHeight="1" x14ac:dyDescent="0.25">
      <c r="A77" s="38" t="s">
        <v>229</v>
      </c>
      <c r="B77" s="19">
        <v>112.92</v>
      </c>
      <c r="C77" s="140">
        <v>76.77</v>
      </c>
      <c r="D77" s="247">
        <f t="shared" si="66"/>
        <v>1.7976340385157257E-2</v>
      </c>
      <c r="E77" s="215">
        <f t="shared" si="67"/>
        <v>9.0660236092150563E-3</v>
      </c>
      <c r="F77" s="52">
        <f t="shared" si="68"/>
        <v>-0.32013815090329439</v>
      </c>
      <c r="H77" s="19">
        <v>48.501000000000005</v>
      </c>
      <c r="I77" s="140">
        <v>36.336999999999996</v>
      </c>
      <c r="J77" s="214">
        <f t="shared" si="69"/>
        <v>1.6478778489012115E-2</v>
      </c>
      <c r="K77" s="215">
        <f t="shared" si="70"/>
        <v>8.2690893715678653E-3</v>
      </c>
      <c r="L77" s="52">
        <f t="shared" si="93"/>
        <v>-0.25079895259891566</v>
      </c>
      <c r="N77" s="40">
        <f t="shared" si="97"/>
        <v>4.2951647183846973</v>
      </c>
      <c r="O77" s="143">
        <f t="shared" si="92"/>
        <v>4.7332291259606611</v>
      </c>
      <c r="P77" s="52">
        <f t="shared" si="98"/>
        <v>0.10199012990139963</v>
      </c>
    </row>
    <row r="78" spans="1:16" ht="20.100000000000001" customHeight="1" x14ac:dyDescent="0.25">
      <c r="A78" s="38" t="s">
        <v>206</v>
      </c>
      <c r="B78" s="19">
        <v>7.7600000000000007</v>
      </c>
      <c r="C78" s="140">
        <v>28.96</v>
      </c>
      <c r="D78" s="247">
        <f t="shared" si="66"/>
        <v>1.2353560165499497E-3</v>
      </c>
      <c r="E78" s="215">
        <f t="shared" si="67"/>
        <v>3.4199823332404329E-3</v>
      </c>
      <c r="F78" s="52">
        <f t="shared" si="68"/>
        <v>2.7319587628865976</v>
      </c>
      <c r="H78" s="19">
        <v>6.5020000000000007</v>
      </c>
      <c r="I78" s="140">
        <v>32.128</v>
      </c>
      <c r="J78" s="214">
        <f t="shared" si="69"/>
        <v>2.2091300743398439E-3</v>
      </c>
      <c r="K78" s="215">
        <f t="shared" si="70"/>
        <v>7.3112613404995577E-3</v>
      </c>
      <c r="L78" s="52">
        <f t="shared" si="93"/>
        <v>3.9412488465087656</v>
      </c>
      <c r="N78" s="40">
        <f t="shared" si="97"/>
        <v>8.3788659793814428</v>
      </c>
      <c r="O78" s="143">
        <f t="shared" si="92"/>
        <v>11.093922651933701</v>
      </c>
      <c r="P78" s="52">
        <f t="shared" si="98"/>
        <v>0.32403629312527721</v>
      </c>
    </row>
    <row r="79" spans="1:16" ht="20.100000000000001" customHeight="1" x14ac:dyDescent="0.25">
      <c r="A79" s="38" t="s">
        <v>207</v>
      </c>
      <c r="B79" s="19">
        <v>100.47</v>
      </c>
      <c r="C79" s="140">
        <v>165.30000000000004</v>
      </c>
      <c r="D79" s="247">
        <f t="shared" si="66"/>
        <v>1.5994358116336784E-2</v>
      </c>
      <c r="E79" s="215">
        <f t="shared" si="67"/>
        <v>1.9520824574745983E-2</v>
      </c>
      <c r="F79" s="52">
        <f t="shared" si="68"/>
        <v>0.64526724395341939</v>
      </c>
      <c r="H79" s="19">
        <v>18.058</v>
      </c>
      <c r="I79" s="140">
        <v>31.826000000000004</v>
      </c>
      <c r="J79" s="214">
        <f t="shared" si="69"/>
        <v>6.1354153925605812E-3</v>
      </c>
      <c r="K79" s="215">
        <f t="shared" si="70"/>
        <v>7.2425362121121438E-3</v>
      </c>
      <c r="L79" s="52">
        <f t="shared" si="93"/>
        <v>0.7624321630302362</v>
      </c>
      <c r="N79" s="40">
        <f t="shared" si="97"/>
        <v>1.7973524435154773</v>
      </c>
      <c r="O79" s="143">
        <f t="shared" si="92"/>
        <v>1.9253478523895944</v>
      </c>
      <c r="P79" s="52">
        <f t="shared" si="98"/>
        <v>7.1213305624003451E-2</v>
      </c>
    </row>
    <row r="80" spans="1:16" ht="20.100000000000001" customHeight="1" x14ac:dyDescent="0.25">
      <c r="A80" s="38" t="s">
        <v>230</v>
      </c>
      <c r="B80" s="19">
        <v>15.75</v>
      </c>
      <c r="C80" s="140">
        <v>92.75</v>
      </c>
      <c r="D80" s="247">
        <f t="shared" si="66"/>
        <v>2.507326966580117E-3</v>
      </c>
      <c r="E80" s="215">
        <f t="shared" si="67"/>
        <v>1.0953154744753113E-2</v>
      </c>
      <c r="F80" s="52">
        <f t="shared" si="68"/>
        <v>4.8888888888888893</v>
      </c>
      <c r="H80" s="19">
        <v>5.34</v>
      </c>
      <c r="I80" s="140">
        <v>29.841999999999995</v>
      </c>
      <c r="J80" s="214">
        <f t="shared" si="69"/>
        <v>1.814327068129001E-3</v>
      </c>
      <c r="K80" s="215">
        <f t="shared" si="70"/>
        <v>6.7910439779378662E-3</v>
      </c>
      <c r="L80" s="52">
        <f t="shared" si="93"/>
        <v>4.5883895131086136</v>
      </c>
      <c r="N80" s="40">
        <f t="shared" si="97"/>
        <v>3.3904761904761904</v>
      </c>
      <c r="O80" s="143">
        <f t="shared" si="92"/>
        <v>3.2174663072776277</v>
      </c>
      <c r="P80" s="52">
        <f t="shared" si="98"/>
        <v>-5.1028195887216528E-2</v>
      </c>
    </row>
    <row r="81" spans="1:16" ht="20.100000000000001" customHeight="1" x14ac:dyDescent="0.25">
      <c r="A81" s="38" t="s">
        <v>231</v>
      </c>
      <c r="B81" s="19">
        <v>161.64000000000001</v>
      </c>
      <c r="C81" s="140">
        <v>156.24</v>
      </c>
      <c r="D81" s="247">
        <f t="shared" si="66"/>
        <v>2.5732338468445089E-2</v>
      </c>
      <c r="E81" s="215">
        <f t="shared" si="67"/>
        <v>1.8450899162482225E-2</v>
      </c>
      <c r="F81" s="52">
        <f t="shared" si="68"/>
        <v>-3.3407572383073528E-2</v>
      </c>
      <c r="H81" s="19">
        <v>30.582000000000001</v>
      </c>
      <c r="I81" s="140">
        <v>28.096</v>
      </c>
      <c r="J81" s="214">
        <f t="shared" si="69"/>
        <v>1.0390589962082605E-2</v>
      </c>
      <c r="K81" s="215">
        <f t="shared" si="70"/>
        <v>6.3937126065324815E-3</v>
      </c>
      <c r="L81" s="52">
        <f t="shared" si="93"/>
        <v>-8.1289647505068355E-2</v>
      </c>
      <c r="N81" s="40">
        <f t="shared" si="97"/>
        <v>1.8919821826280623</v>
      </c>
      <c r="O81" s="143">
        <f t="shared" si="92"/>
        <v>1.7982590885816689</v>
      </c>
      <c r="P81" s="52">
        <f t="shared" si="98"/>
        <v>-4.9536985552478645E-2</v>
      </c>
    </row>
    <row r="82" spans="1:16" ht="20.100000000000001" customHeight="1" x14ac:dyDescent="0.25">
      <c r="A82" s="38" t="s">
        <v>232</v>
      </c>
      <c r="B82" s="19">
        <v>1.4100000000000001</v>
      </c>
      <c r="C82" s="140">
        <v>6.1099999999999994</v>
      </c>
      <c r="D82" s="247">
        <f t="shared" si="66"/>
        <v>2.2446546177002955E-4</v>
      </c>
      <c r="E82" s="215">
        <f t="shared" si="67"/>
        <v>7.215501400586686E-4</v>
      </c>
      <c r="F82" s="52">
        <f t="shared" si="68"/>
        <v>3.3333333333333326</v>
      </c>
      <c r="H82" s="19">
        <v>4.0470000000000006</v>
      </c>
      <c r="I82" s="140">
        <v>27.400000000000002</v>
      </c>
      <c r="J82" s="214">
        <f t="shared" si="69"/>
        <v>1.3750152892730465E-3</v>
      </c>
      <c r="K82" s="215">
        <f t="shared" si="70"/>
        <v>6.2353262179310224E-3</v>
      </c>
      <c r="L82" s="52">
        <f t="shared" si="93"/>
        <v>5.7704472448727451</v>
      </c>
      <c r="N82" s="40">
        <f t="shared" si="97"/>
        <v>28.702127659574469</v>
      </c>
      <c r="O82" s="143">
        <f t="shared" si="92"/>
        <v>44.844517184942717</v>
      </c>
      <c r="P82" s="52">
        <f t="shared" si="98"/>
        <v>0.56241090266294114</v>
      </c>
    </row>
    <row r="83" spans="1:16" ht="20.100000000000001" customHeight="1" thickBot="1" x14ac:dyDescent="0.3">
      <c r="A83" s="8" t="s">
        <v>17</v>
      </c>
      <c r="B83" s="19">
        <f>B84-SUM(B62:B82)</f>
        <v>1160.7200000000012</v>
      </c>
      <c r="C83" s="140">
        <f>C84-SUM(C62:C82)</f>
        <v>692.95000000000164</v>
      </c>
      <c r="D83" s="247">
        <f t="shared" si="66"/>
        <v>0.18478124169199214</v>
      </c>
      <c r="E83" s="215">
        <f t="shared" si="67"/>
        <v>8.1832760974411722E-2</v>
      </c>
      <c r="F83" s="52">
        <f t="shared" si="68"/>
        <v>-0.40299986215452399</v>
      </c>
      <c r="H83" s="19">
        <f>H84-SUM(H62:H82)</f>
        <v>417.43399999999929</v>
      </c>
      <c r="I83" s="140">
        <f>I84-SUM(I62:I82)</f>
        <v>301.54800000000114</v>
      </c>
      <c r="J83" s="214">
        <f t="shared" si="69"/>
        <v>0.14182805343770791</v>
      </c>
      <c r="K83" s="215">
        <f t="shared" si="70"/>
        <v>6.8622268261484334E-2</v>
      </c>
      <c r="L83" s="52">
        <f t="shared" ref="L83" si="99">(I83-H83)/H83</f>
        <v>-0.27761514395089604</v>
      </c>
      <c r="N83" s="40">
        <f t="shared" ref="N83:O84" si="100">(H83/B83)*10</f>
        <v>3.5963367564959583</v>
      </c>
      <c r="O83" s="143">
        <f t="shared" ref="O83" si="101">(I83/C83)*10</f>
        <v>4.3516559636337462</v>
      </c>
      <c r="P83" s="52">
        <f t="shared" ref="P83" si="102">(O83-N83)/N83</f>
        <v>0.21002460511337734</v>
      </c>
    </row>
    <row r="84" spans="1:16" ht="26.25" customHeight="1" thickBot="1" x14ac:dyDescent="0.3">
      <c r="A84" s="12" t="s">
        <v>18</v>
      </c>
      <c r="B84" s="17">
        <v>6281.5900000000011</v>
      </c>
      <c r="C84" s="145">
        <v>8467.880000000001</v>
      </c>
      <c r="D84" s="243">
        <f>SUM(D62:D83)</f>
        <v>1.0000000000000002</v>
      </c>
      <c r="E84" s="244">
        <f>SUM(E62:E83)</f>
        <v>1</v>
      </c>
      <c r="F84" s="57">
        <f>(C84-B84)/B84</f>
        <v>0.34804723008028216</v>
      </c>
      <c r="G84" s="1"/>
      <c r="H84" s="17">
        <v>2943.2399999999993</v>
      </c>
      <c r="I84" s="145">
        <v>4394.3170000000009</v>
      </c>
      <c r="J84" s="255">
        <f t="shared" si="69"/>
        <v>1</v>
      </c>
      <c r="K84" s="244">
        <f t="shared" si="70"/>
        <v>1</v>
      </c>
      <c r="L84" s="57">
        <f>(I84-H84)/H84</f>
        <v>0.4930202769736759</v>
      </c>
      <c r="M84" s="1"/>
      <c r="N84" s="37">
        <f t="shared" si="100"/>
        <v>4.6855016007093724</v>
      </c>
      <c r="O84" s="150">
        <f t="shared" si="100"/>
        <v>5.1893945119675768</v>
      </c>
      <c r="P84" s="57">
        <f>(O84-N84)/N84</f>
        <v>0.10754300269194582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147</v>
      </c>
    </row>
    <row r="2" spans="1:18" ht="15.75" thickBot="1" x14ac:dyDescent="0.3"/>
    <row r="3" spans="1:18" x14ac:dyDescent="0.25">
      <c r="A3" s="332" t="s">
        <v>16</v>
      </c>
      <c r="B3" s="346"/>
      <c r="C3" s="346"/>
      <c r="D3" s="349" t="s">
        <v>1</v>
      </c>
      <c r="E3" s="345"/>
      <c r="F3" s="349" t="s">
        <v>104</v>
      </c>
      <c r="G3" s="345"/>
      <c r="H3" s="130" t="s">
        <v>0</v>
      </c>
      <c r="J3" s="351" t="s">
        <v>19</v>
      </c>
      <c r="K3" s="345"/>
      <c r="L3" s="343" t="s">
        <v>104</v>
      </c>
      <c r="M3" s="344"/>
      <c r="N3" s="130" t="s">
        <v>0</v>
      </c>
      <c r="P3" s="357" t="s">
        <v>22</v>
      </c>
      <c r="Q3" s="345"/>
      <c r="R3" s="130" t="s">
        <v>0</v>
      </c>
    </row>
    <row r="4" spans="1:18" x14ac:dyDescent="0.25">
      <c r="A4" s="347"/>
      <c r="B4" s="348"/>
      <c r="C4" s="348"/>
      <c r="D4" s="352" t="s">
        <v>162</v>
      </c>
      <c r="E4" s="354"/>
      <c r="F4" s="352" t="str">
        <f>D4</f>
        <v>jan-jul</v>
      </c>
      <c r="G4" s="354"/>
      <c r="H4" s="131" t="s">
        <v>138</v>
      </c>
      <c r="J4" s="355" t="str">
        <f>D4</f>
        <v>jan-jul</v>
      </c>
      <c r="K4" s="354"/>
      <c r="L4" s="356" t="str">
        <f>D4</f>
        <v>jan-jul</v>
      </c>
      <c r="M4" s="342"/>
      <c r="N4" s="131" t="str">
        <f>H4</f>
        <v>2022/2021</v>
      </c>
      <c r="P4" s="355" t="str">
        <f>D4</f>
        <v>jan-jul</v>
      </c>
      <c r="Q4" s="353"/>
      <c r="R4" s="131" t="str">
        <f>N4</f>
        <v>2022/2021</v>
      </c>
    </row>
    <row r="5" spans="1:18" ht="19.5" customHeight="1" thickBot="1" x14ac:dyDescent="0.3">
      <c r="A5" s="333"/>
      <c r="B5" s="358"/>
      <c r="C5" s="358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250502.89999999997</v>
      </c>
      <c r="E6" s="147">
        <v>232480.16000000015</v>
      </c>
      <c r="F6" s="247">
        <f>D6/D8</f>
        <v>0.75624948432986194</v>
      </c>
      <c r="G6" s="246">
        <f>E6/E8</f>
        <v>0.77333232120719086</v>
      </c>
      <c r="H6" s="165">
        <f>(E6-D6)/D6</f>
        <v>-7.1946232957781395E-2</v>
      </c>
      <c r="I6" s="1"/>
      <c r="J6" s="115">
        <v>107284.41300000003</v>
      </c>
      <c r="K6" s="147">
        <v>100181.90000000001</v>
      </c>
      <c r="L6" s="247">
        <f>J6/J8</f>
        <v>0.64746319021720455</v>
      </c>
      <c r="M6" s="246">
        <f>K6/K8</f>
        <v>0.63428980222341502</v>
      </c>
      <c r="N6" s="165">
        <f>(K6-J6)/J6</f>
        <v>-6.6202655179741901E-2</v>
      </c>
      <c r="P6" s="27">
        <f t="shared" ref="P6:Q8" si="0">(J6/D6)*10</f>
        <v>4.2827613173340531</v>
      </c>
      <c r="Q6" s="152">
        <f t="shared" si="0"/>
        <v>4.3092666488185465</v>
      </c>
      <c r="R6" s="165">
        <f>(Q6-P6)/P6</f>
        <v>6.1888416188909945E-3</v>
      </c>
    </row>
    <row r="7" spans="1:18" ht="24" customHeight="1" thickBot="1" x14ac:dyDescent="0.3">
      <c r="A7" s="161" t="s">
        <v>21</v>
      </c>
      <c r="B7" s="1"/>
      <c r="C7" s="1"/>
      <c r="D7" s="117">
        <v>80740.829999999973</v>
      </c>
      <c r="E7" s="140">
        <v>68141.129999999961</v>
      </c>
      <c r="F7" s="247">
        <f>D7/D8</f>
        <v>0.24375051567013808</v>
      </c>
      <c r="G7" s="215">
        <f>E7/E8</f>
        <v>0.22666767879280919</v>
      </c>
      <c r="H7" s="55">
        <f t="shared" ref="H7:H8" si="1">(E7-D7)/D7</f>
        <v>-0.15605115775995881</v>
      </c>
      <c r="J7" s="196">
        <v>58415.220000000038</v>
      </c>
      <c r="K7" s="142">
        <v>57761.519000000058</v>
      </c>
      <c r="L7" s="247">
        <f>J7/J8</f>
        <v>0.35253680978279545</v>
      </c>
      <c r="M7" s="215">
        <f>K7/K8</f>
        <v>0.36571019777658503</v>
      </c>
      <c r="N7" s="102">
        <f t="shared" ref="N7:N8" si="2">(K7-J7)/J7</f>
        <v>-1.1190593821267449E-2</v>
      </c>
      <c r="P7" s="27">
        <f t="shared" si="0"/>
        <v>7.2349045705871564</v>
      </c>
      <c r="Q7" s="152">
        <f t="shared" si="0"/>
        <v>8.4767480374922002</v>
      </c>
      <c r="R7" s="102">
        <f t="shared" ref="R7:R8" si="3">(Q7-P7)/P7</f>
        <v>0.17164614333043796</v>
      </c>
    </row>
    <row r="8" spans="1:18" ht="26.25" customHeight="1" thickBot="1" x14ac:dyDescent="0.3">
      <c r="A8" s="12" t="s">
        <v>12</v>
      </c>
      <c r="B8" s="162"/>
      <c r="C8" s="162"/>
      <c r="D8" s="163">
        <v>331243.72999999992</v>
      </c>
      <c r="E8" s="145">
        <v>300621.2900000001</v>
      </c>
      <c r="F8" s="243">
        <f>SUM(F6:F7)</f>
        <v>1</v>
      </c>
      <c r="G8" s="244">
        <f>SUM(G6:G7)</f>
        <v>1</v>
      </c>
      <c r="H8" s="164">
        <f t="shared" si="1"/>
        <v>-9.244685174871034E-2</v>
      </c>
      <c r="I8" s="1"/>
      <c r="J8" s="17">
        <v>165699.63300000006</v>
      </c>
      <c r="K8" s="145">
        <v>157943.41900000005</v>
      </c>
      <c r="L8" s="243">
        <f>SUM(L6:L7)</f>
        <v>1</v>
      </c>
      <c r="M8" s="244">
        <f>SUM(M6:M7)</f>
        <v>1</v>
      </c>
      <c r="N8" s="164">
        <f t="shared" si="2"/>
        <v>-4.6808878568849965E-2</v>
      </c>
      <c r="O8" s="1"/>
      <c r="P8" s="29">
        <f t="shared" si="0"/>
        <v>5.002347757646616</v>
      </c>
      <c r="Q8" s="146">
        <f t="shared" si="0"/>
        <v>5.2538999816014362</v>
      </c>
      <c r="R8" s="164">
        <f t="shared" si="3"/>
        <v>5.0286832531843899E-2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topLeftCell="A22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146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5"/>
      <c r="D4" s="349" t="s">
        <v>104</v>
      </c>
      <c r="E4" s="345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5"/>
      <c r="P4" s="130" t="s">
        <v>0</v>
      </c>
    </row>
    <row r="5" spans="1:16" x14ac:dyDescent="0.25">
      <c r="A5" s="362"/>
      <c r="B5" s="352" t="s">
        <v>162</v>
      </c>
      <c r="C5" s="354"/>
      <c r="D5" s="352" t="str">
        <f>B5</f>
        <v>jan-jul</v>
      </c>
      <c r="E5" s="354"/>
      <c r="F5" s="131" t="s">
        <v>138</v>
      </c>
      <c r="H5" s="355" t="str">
        <f>B5</f>
        <v>jan-jul</v>
      </c>
      <c r="I5" s="354"/>
      <c r="J5" s="352" t="str">
        <f>B5</f>
        <v>jan-jul</v>
      </c>
      <c r="K5" s="353"/>
      <c r="L5" s="131" t="str">
        <f>F5</f>
        <v>2022/2021</v>
      </c>
      <c r="N5" s="355" t="str">
        <f>B5</f>
        <v>jan-jul</v>
      </c>
      <c r="O5" s="353"/>
      <c r="P5" s="131" t="str">
        <f>F5</f>
        <v>2022/2021</v>
      </c>
    </row>
    <row r="6" spans="1:16" ht="19.5" customHeight="1" thickBot="1" x14ac:dyDescent="0.3">
      <c r="A6" s="363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166</v>
      </c>
      <c r="B7" s="39">
        <v>105435.99999999999</v>
      </c>
      <c r="C7" s="147">
        <v>98971.23000000001</v>
      </c>
      <c r="D7" s="247">
        <f>B7/$B$33</f>
        <v>0.31830338343309922</v>
      </c>
      <c r="E7" s="246">
        <f>C7/$C$33</f>
        <v>0.32922229160815569</v>
      </c>
      <c r="F7" s="52">
        <f>(C7-B7)/B7</f>
        <v>-6.1314636367085014E-2</v>
      </c>
      <c r="H7" s="39">
        <v>42334.64</v>
      </c>
      <c r="I7" s="147">
        <v>39623.657999999996</v>
      </c>
      <c r="J7" s="247">
        <f>H7/$H$33</f>
        <v>0.25549024601641701</v>
      </c>
      <c r="K7" s="246">
        <f>I7/$I$33</f>
        <v>0.25087248491182768</v>
      </c>
      <c r="L7" s="52">
        <f>(I7-H7)/H7</f>
        <v>-6.4036968307749964E-2</v>
      </c>
      <c r="N7" s="27">
        <f t="shared" ref="N7:N33" si="0">(H7/B7)*10</f>
        <v>4.0151978451382835</v>
      </c>
      <c r="O7" s="151">
        <f t="shared" ref="O7:O33" si="1">(I7/C7)*10</f>
        <v>4.0035531537801434</v>
      </c>
      <c r="P7" s="61">
        <f>(O7-N7)/N7</f>
        <v>-2.9001538173865538E-3</v>
      </c>
    </row>
    <row r="8" spans="1:16" ht="20.100000000000001" customHeight="1" x14ac:dyDescent="0.25">
      <c r="A8" s="8" t="s">
        <v>165</v>
      </c>
      <c r="B8" s="19">
        <v>25460.17</v>
      </c>
      <c r="C8" s="140">
        <v>21726.31</v>
      </c>
      <c r="D8" s="247">
        <f t="shared" ref="D8:D32" si="2">B8/$B$33</f>
        <v>7.6862345439715943E-2</v>
      </c>
      <c r="E8" s="215">
        <f t="shared" ref="E8:E32" si="3">C8/$C$33</f>
        <v>7.22713617521899E-2</v>
      </c>
      <c r="F8" s="52">
        <f t="shared" ref="F8:F33" si="4">(C8-B8)/B8</f>
        <v>-0.14665495163622227</v>
      </c>
      <c r="H8" s="19">
        <v>22637.534</v>
      </c>
      <c r="I8" s="140">
        <v>22096.899000000001</v>
      </c>
      <c r="J8" s="247">
        <f t="shared" ref="J8:J32" si="5">H8/$H$33</f>
        <v>0.13661788858639179</v>
      </c>
      <c r="K8" s="215">
        <f t="shared" ref="K8:K32" si="6">I8/$I$33</f>
        <v>0.13990389178545001</v>
      </c>
      <c r="L8" s="52">
        <f t="shared" ref="L8:L33" si="7">(I8-H8)/H8</f>
        <v>-2.3882239116681102E-2</v>
      </c>
      <c r="M8" s="1"/>
      <c r="N8" s="27">
        <f t="shared" si="0"/>
        <v>8.8913522572708672</v>
      </c>
      <c r="O8" s="152">
        <f t="shared" si="1"/>
        <v>10.170571532855785</v>
      </c>
      <c r="P8" s="52">
        <f t="shared" ref="P8:P71" si="8">(O8-N8)/N8</f>
        <v>0.14387229732562237</v>
      </c>
    </row>
    <row r="9" spans="1:16" ht="20.100000000000001" customHeight="1" x14ac:dyDescent="0.25">
      <c r="A9" s="8" t="s">
        <v>171</v>
      </c>
      <c r="B9" s="19">
        <v>52601.08</v>
      </c>
      <c r="C9" s="140">
        <v>45299.210000000006</v>
      </c>
      <c r="D9" s="247">
        <f t="shared" si="2"/>
        <v>0.15879871899763962</v>
      </c>
      <c r="E9" s="215">
        <f t="shared" si="3"/>
        <v>0.15068530242818123</v>
      </c>
      <c r="F9" s="52">
        <f t="shared" si="4"/>
        <v>-0.13881597107892071</v>
      </c>
      <c r="H9" s="19">
        <v>20873.896000000001</v>
      </c>
      <c r="I9" s="140">
        <v>18136.108</v>
      </c>
      <c r="J9" s="247">
        <f t="shared" si="5"/>
        <v>0.12597430436071036</v>
      </c>
      <c r="K9" s="215">
        <f t="shared" si="6"/>
        <v>0.11482661395344361</v>
      </c>
      <c r="L9" s="52">
        <f t="shared" si="7"/>
        <v>-0.13115845743410814</v>
      </c>
      <c r="N9" s="27">
        <f t="shared" si="0"/>
        <v>3.9683398135551591</v>
      </c>
      <c r="O9" s="152">
        <f t="shared" si="1"/>
        <v>4.0036256702931459</v>
      </c>
      <c r="P9" s="52">
        <f t="shared" si="8"/>
        <v>8.8918435405799766E-3</v>
      </c>
    </row>
    <row r="10" spans="1:16" ht="20.100000000000001" customHeight="1" x14ac:dyDescent="0.25">
      <c r="A10" s="8" t="s">
        <v>172</v>
      </c>
      <c r="B10" s="19">
        <v>43522</v>
      </c>
      <c r="C10" s="140">
        <v>37473.199999999997</v>
      </c>
      <c r="D10" s="247">
        <f t="shared" si="2"/>
        <v>0.13138965679440937</v>
      </c>
      <c r="E10" s="215">
        <f t="shared" si="3"/>
        <v>0.12465251546222815</v>
      </c>
      <c r="F10" s="52">
        <f t="shared" si="4"/>
        <v>-0.13898258352097798</v>
      </c>
      <c r="H10" s="19">
        <v>17651.218999999997</v>
      </c>
      <c r="I10" s="140">
        <v>15307.763000000001</v>
      </c>
      <c r="J10" s="247">
        <f t="shared" si="5"/>
        <v>0.10652539586493835</v>
      </c>
      <c r="K10" s="215">
        <f t="shared" si="6"/>
        <v>9.6919283480877375E-2</v>
      </c>
      <c r="L10" s="52">
        <f t="shared" si="7"/>
        <v>-0.1327645416444041</v>
      </c>
      <c r="N10" s="27">
        <f t="shared" si="0"/>
        <v>4.0557003354625243</v>
      </c>
      <c r="O10" s="152">
        <f t="shared" si="1"/>
        <v>4.0849895391906754</v>
      </c>
      <c r="P10" s="52">
        <f t="shared" si="8"/>
        <v>7.2217376298860372E-3</v>
      </c>
    </row>
    <row r="11" spans="1:16" ht="20.100000000000001" customHeight="1" x14ac:dyDescent="0.25">
      <c r="A11" s="8" t="s">
        <v>167</v>
      </c>
      <c r="B11" s="19">
        <v>25310.33</v>
      </c>
      <c r="C11" s="140">
        <v>16834.11</v>
      </c>
      <c r="D11" s="247">
        <f t="shared" si="2"/>
        <v>7.6409989707578771E-2</v>
      </c>
      <c r="E11" s="215">
        <f t="shared" si="3"/>
        <v>5.5997730566587578E-2</v>
      </c>
      <c r="F11" s="52">
        <f t="shared" si="4"/>
        <v>-0.33489172207553203</v>
      </c>
      <c r="H11" s="19">
        <v>13941.871000000001</v>
      </c>
      <c r="I11" s="140">
        <v>10220.271000000001</v>
      </c>
      <c r="J11" s="247">
        <f t="shared" si="5"/>
        <v>8.4139419910483487E-2</v>
      </c>
      <c r="K11" s="215">
        <f t="shared" si="6"/>
        <v>6.4708432074653238E-2</v>
      </c>
      <c r="L11" s="52">
        <f t="shared" si="7"/>
        <v>-0.26693691255642804</v>
      </c>
      <c r="N11" s="27">
        <f t="shared" si="0"/>
        <v>5.5083718782015092</v>
      </c>
      <c r="O11" s="152">
        <f t="shared" si="1"/>
        <v>6.0711680035356785</v>
      </c>
      <c r="P11" s="52">
        <f t="shared" si="8"/>
        <v>0.10217104759418005</v>
      </c>
    </row>
    <row r="12" spans="1:16" ht="20.100000000000001" customHeight="1" x14ac:dyDescent="0.25">
      <c r="A12" s="8" t="s">
        <v>170</v>
      </c>
      <c r="B12" s="19">
        <v>16587.36</v>
      </c>
      <c r="C12" s="140">
        <v>17800.3</v>
      </c>
      <c r="D12" s="247">
        <f t="shared" si="2"/>
        <v>5.0075996910190573E-2</v>
      </c>
      <c r="E12" s="215">
        <f t="shared" si="3"/>
        <v>5.9211707860078663E-2</v>
      </c>
      <c r="F12" s="52">
        <f t="shared" si="4"/>
        <v>7.312435493050122E-2</v>
      </c>
      <c r="H12" s="19">
        <v>8207.1769999999997</v>
      </c>
      <c r="I12" s="140">
        <v>8361.9719999999998</v>
      </c>
      <c r="J12" s="247">
        <f t="shared" si="5"/>
        <v>4.9530447662488201E-2</v>
      </c>
      <c r="K12" s="215">
        <f t="shared" si="6"/>
        <v>5.2942832648190268E-2</v>
      </c>
      <c r="L12" s="52">
        <f t="shared" si="7"/>
        <v>1.886093110944239E-2</v>
      </c>
      <c r="N12" s="27">
        <f t="shared" si="0"/>
        <v>4.9478500496763802</v>
      </c>
      <c r="O12" s="152">
        <f t="shared" si="1"/>
        <v>4.6976579046420568</v>
      </c>
      <c r="P12" s="52">
        <f t="shared" si="8"/>
        <v>-5.0565830112553133E-2</v>
      </c>
    </row>
    <row r="13" spans="1:16" ht="20.100000000000001" customHeight="1" x14ac:dyDescent="0.25">
      <c r="A13" s="8" t="s">
        <v>169</v>
      </c>
      <c r="B13" s="19">
        <v>6690.7800000000007</v>
      </c>
      <c r="C13" s="140">
        <v>6206.3200000000006</v>
      </c>
      <c r="D13" s="247">
        <f t="shared" si="2"/>
        <v>2.0198963464153726E-2</v>
      </c>
      <c r="E13" s="215">
        <f t="shared" si="3"/>
        <v>2.0644978271498988E-2</v>
      </c>
      <c r="F13" s="52">
        <f t="shared" si="4"/>
        <v>-7.2407103506616569E-2</v>
      </c>
      <c r="H13" s="19">
        <v>5689.8419999999996</v>
      </c>
      <c r="I13" s="140">
        <v>6111.8919999999989</v>
      </c>
      <c r="J13" s="247">
        <f t="shared" si="5"/>
        <v>3.4338289693134093E-2</v>
      </c>
      <c r="K13" s="215">
        <f t="shared" si="6"/>
        <v>3.8696718348233274E-2</v>
      </c>
      <c r="L13" s="52">
        <f t="shared" si="7"/>
        <v>7.417604917676085E-2</v>
      </c>
      <c r="N13" s="27">
        <f t="shared" si="0"/>
        <v>8.5040040174688141</v>
      </c>
      <c r="O13" s="152">
        <f t="shared" si="1"/>
        <v>9.8478518671289876</v>
      </c>
      <c r="P13" s="52">
        <f t="shared" si="8"/>
        <v>0.15802530747864874</v>
      </c>
    </row>
    <row r="14" spans="1:16" ht="20.100000000000001" customHeight="1" x14ac:dyDescent="0.25">
      <c r="A14" s="8" t="s">
        <v>178</v>
      </c>
      <c r="B14" s="19">
        <v>7319.21</v>
      </c>
      <c r="C14" s="140">
        <v>7690.7800000000007</v>
      </c>
      <c r="D14" s="247">
        <f t="shared" si="2"/>
        <v>2.2096146544419121E-2</v>
      </c>
      <c r="E14" s="215">
        <f t="shared" si="3"/>
        <v>2.558295189272854E-2</v>
      </c>
      <c r="F14" s="52">
        <f t="shared" si="4"/>
        <v>5.0766407850027617E-2</v>
      </c>
      <c r="H14" s="19">
        <v>5665.8330000000005</v>
      </c>
      <c r="I14" s="140">
        <v>5904.7510000000002</v>
      </c>
      <c r="J14" s="247">
        <f t="shared" si="5"/>
        <v>3.4193394984767422E-2</v>
      </c>
      <c r="K14" s="215">
        <f t="shared" si="6"/>
        <v>3.7385229706848357E-2</v>
      </c>
      <c r="L14" s="52">
        <f t="shared" si="7"/>
        <v>4.2168203686907053E-2</v>
      </c>
      <c r="N14" s="27">
        <f t="shared" si="0"/>
        <v>7.7410444569837464</v>
      </c>
      <c r="O14" s="152">
        <f t="shared" si="1"/>
        <v>7.6777010914367594</v>
      </c>
      <c r="P14" s="52">
        <f t="shared" si="8"/>
        <v>-8.182793148777295E-3</v>
      </c>
    </row>
    <row r="15" spans="1:16" ht="20.100000000000001" customHeight="1" x14ac:dyDescent="0.25">
      <c r="A15" s="8" t="s">
        <v>177</v>
      </c>
      <c r="B15" s="19">
        <v>7585.9</v>
      </c>
      <c r="C15" s="140">
        <v>7727.86</v>
      </c>
      <c r="D15" s="247">
        <f t="shared" si="2"/>
        <v>2.2901263670711595E-2</v>
      </c>
      <c r="E15" s="215">
        <f t="shared" si="3"/>
        <v>2.570629645026137E-2</v>
      </c>
      <c r="F15" s="52">
        <f t="shared" si="4"/>
        <v>1.8713666143766731E-2</v>
      </c>
      <c r="H15" s="19">
        <v>3283.6790000000001</v>
      </c>
      <c r="I15" s="140">
        <v>3472.3269999999998</v>
      </c>
      <c r="J15" s="247">
        <f t="shared" si="5"/>
        <v>1.9817056565236937E-2</v>
      </c>
      <c r="K15" s="215">
        <f t="shared" si="6"/>
        <v>2.198462602610874E-2</v>
      </c>
      <c r="L15" s="52">
        <f t="shared" si="7"/>
        <v>5.7450195344916383E-2</v>
      </c>
      <c r="N15" s="27">
        <f t="shared" si="0"/>
        <v>4.3286610685614102</v>
      </c>
      <c r="O15" s="152">
        <f t="shared" si="1"/>
        <v>4.4932581594387058</v>
      </c>
      <c r="P15" s="52">
        <f t="shared" si="8"/>
        <v>3.8024943110641342E-2</v>
      </c>
    </row>
    <row r="16" spans="1:16" ht="20.100000000000001" customHeight="1" x14ac:dyDescent="0.25">
      <c r="A16" s="8" t="s">
        <v>182</v>
      </c>
      <c r="B16" s="19">
        <v>207.63</v>
      </c>
      <c r="C16" s="140">
        <v>1101.52</v>
      </c>
      <c r="D16" s="247">
        <f t="shared" si="2"/>
        <v>6.2681941179686639E-4</v>
      </c>
      <c r="E16" s="215">
        <f t="shared" si="3"/>
        <v>3.6641450111533991E-3</v>
      </c>
      <c r="F16" s="52">
        <f t="shared" si="4"/>
        <v>4.305206376727833</v>
      </c>
      <c r="H16" s="19">
        <v>591.53300000000002</v>
      </c>
      <c r="I16" s="140">
        <v>3013.873</v>
      </c>
      <c r="J16" s="247">
        <f t="shared" si="5"/>
        <v>3.5699113467559714E-3</v>
      </c>
      <c r="K16" s="215">
        <f t="shared" si="6"/>
        <v>1.908197897121626E-2</v>
      </c>
      <c r="L16" s="52">
        <f t="shared" si="7"/>
        <v>4.095020903313932</v>
      </c>
      <c r="N16" s="27">
        <f t="shared" si="0"/>
        <v>28.489765448152966</v>
      </c>
      <c r="O16" s="152">
        <f t="shared" si="1"/>
        <v>27.36103747548842</v>
      </c>
      <c r="P16" s="52">
        <f t="shared" si="8"/>
        <v>-3.9618717631026444E-2</v>
      </c>
    </row>
    <row r="17" spans="1:16" ht="20.100000000000001" customHeight="1" x14ac:dyDescent="0.25">
      <c r="A17" s="8" t="s">
        <v>174</v>
      </c>
      <c r="B17" s="19">
        <v>4081.09</v>
      </c>
      <c r="C17" s="140">
        <v>3951.19</v>
      </c>
      <c r="D17" s="247">
        <f t="shared" si="2"/>
        <v>1.2320504904349435E-2</v>
      </c>
      <c r="E17" s="215">
        <f t="shared" si="3"/>
        <v>1.3143413761546952E-2</v>
      </c>
      <c r="F17" s="52">
        <f t="shared" si="4"/>
        <v>-3.182973176283789E-2</v>
      </c>
      <c r="H17" s="19">
        <v>2703.2809999999999</v>
      </c>
      <c r="I17" s="140">
        <v>2495.181</v>
      </c>
      <c r="J17" s="247">
        <f t="shared" si="5"/>
        <v>1.6314345125918298E-2</v>
      </c>
      <c r="K17" s="215">
        <f t="shared" si="6"/>
        <v>1.5797942173203169E-2</v>
      </c>
      <c r="L17" s="52">
        <f t="shared" si="7"/>
        <v>-7.6980528476321891E-2</v>
      </c>
      <c r="N17" s="27">
        <f t="shared" si="0"/>
        <v>6.6239191000443505</v>
      </c>
      <c r="O17" s="152">
        <f t="shared" si="1"/>
        <v>6.3150114269372013</v>
      </c>
      <c r="P17" s="52">
        <f t="shared" si="8"/>
        <v>-4.663518204880867E-2</v>
      </c>
    </row>
    <row r="18" spans="1:16" ht="20.100000000000001" customHeight="1" x14ac:dyDescent="0.25">
      <c r="A18" s="8" t="s">
        <v>187</v>
      </c>
      <c r="B18" s="19">
        <v>2639.75</v>
      </c>
      <c r="C18" s="140">
        <v>2606.13</v>
      </c>
      <c r="D18" s="247">
        <f t="shared" si="2"/>
        <v>7.9692074473379469E-3</v>
      </c>
      <c r="E18" s="215">
        <f t="shared" si="3"/>
        <v>8.6691464865977994E-3</v>
      </c>
      <c r="F18" s="52">
        <f t="shared" si="4"/>
        <v>-1.2736054550620282E-2</v>
      </c>
      <c r="H18" s="19">
        <v>2472.3909999999996</v>
      </c>
      <c r="I18" s="140">
        <v>2449.1409999999996</v>
      </c>
      <c r="J18" s="247">
        <f t="shared" si="5"/>
        <v>1.4920920192985585E-2</v>
      </c>
      <c r="K18" s="215">
        <f t="shared" si="6"/>
        <v>1.5506445380924661E-2</v>
      </c>
      <c r="L18" s="52">
        <f t="shared" si="7"/>
        <v>-9.4038523841900434E-3</v>
      </c>
      <c r="N18" s="27">
        <f t="shared" si="0"/>
        <v>9.3660043564731499</v>
      </c>
      <c r="O18" s="152">
        <f t="shared" si="1"/>
        <v>9.3976163890519633</v>
      </c>
      <c r="P18" s="52">
        <f t="shared" si="8"/>
        <v>3.3751887545263948E-3</v>
      </c>
    </row>
    <row r="19" spans="1:16" ht="20.100000000000001" customHeight="1" x14ac:dyDescent="0.25">
      <c r="A19" s="8" t="s">
        <v>183</v>
      </c>
      <c r="B19" s="19">
        <v>3426.2800000000007</v>
      </c>
      <c r="C19" s="140">
        <v>3833.53</v>
      </c>
      <c r="D19" s="247">
        <f t="shared" si="2"/>
        <v>1.0343682580799343E-2</v>
      </c>
      <c r="E19" s="215">
        <f t="shared" si="3"/>
        <v>1.2752024316042278E-2</v>
      </c>
      <c r="F19" s="52">
        <f t="shared" si="4"/>
        <v>0.11886068856018757</v>
      </c>
      <c r="H19" s="19">
        <v>1756.249</v>
      </c>
      <c r="I19" s="140">
        <v>2014.299</v>
      </c>
      <c r="J19" s="247">
        <f t="shared" si="5"/>
        <v>1.0598991489619054E-2</v>
      </c>
      <c r="K19" s="215">
        <f t="shared" si="6"/>
        <v>1.2753294899865368E-2</v>
      </c>
      <c r="L19" s="52">
        <f t="shared" si="7"/>
        <v>0.14693246800425222</v>
      </c>
      <c r="N19" s="27">
        <f t="shared" si="0"/>
        <v>5.1258186721458827</v>
      </c>
      <c r="O19" s="152">
        <f t="shared" si="1"/>
        <v>5.2544234687089961</v>
      </c>
      <c r="P19" s="52">
        <f t="shared" si="8"/>
        <v>2.5089611004377191E-2</v>
      </c>
    </row>
    <row r="20" spans="1:16" ht="20.100000000000001" customHeight="1" x14ac:dyDescent="0.25">
      <c r="A20" s="8" t="s">
        <v>168</v>
      </c>
      <c r="B20" s="19">
        <v>4078.7300000000005</v>
      </c>
      <c r="C20" s="140">
        <v>3660.08</v>
      </c>
      <c r="D20" s="247">
        <f t="shared" si="2"/>
        <v>1.2313380241189775E-2</v>
      </c>
      <c r="E20" s="215">
        <f t="shared" si="3"/>
        <v>1.2175052538694107E-2</v>
      </c>
      <c r="F20" s="52">
        <f t="shared" si="4"/>
        <v>-0.10264224403184337</v>
      </c>
      <c r="H20" s="19">
        <v>1829.7070000000001</v>
      </c>
      <c r="I20" s="140">
        <v>1783.7440000000001</v>
      </c>
      <c r="J20" s="247">
        <f t="shared" si="5"/>
        <v>1.1042311723164774E-2</v>
      </c>
      <c r="K20" s="215">
        <f t="shared" si="6"/>
        <v>1.1293563298132726E-2</v>
      </c>
      <c r="L20" s="52">
        <f t="shared" si="7"/>
        <v>-2.5120415454496246E-2</v>
      </c>
      <c r="N20" s="27">
        <f t="shared" si="0"/>
        <v>4.4859723492361594</v>
      </c>
      <c r="O20" s="152">
        <f t="shared" si="1"/>
        <v>4.8735109615090382</v>
      </c>
      <c r="P20" s="52">
        <f t="shared" si="8"/>
        <v>8.6388988184215226E-2</v>
      </c>
    </row>
    <row r="21" spans="1:16" ht="20.100000000000001" customHeight="1" x14ac:dyDescent="0.25">
      <c r="A21" s="8" t="s">
        <v>175</v>
      </c>
      <c r="B21" s="19">
        <v>3401.75</v>
      </c>
      <c r="C21" s="140">
        <v>3431.8899999999994</v>
      </c>
      <c r="D21" s="247">
        <f t="shared" si="2"/>
        <v>1.0269628348889805E-2</v>
      </c>
      <c r="E21" s="215">
        <f t="shared" si="3"/>
        <v>1.1415991196099241E-2</v>
      </c>
      <c r="F21" s="52">
        <f t="shared" si="4"/>
        <v>8.860145513338552E-3</v>
      </c>
      <c r="H21" s="19">
        <v>1223.299</v>
      </c>
      <c r="I21" s="140">
        <v>1268.0869999999998</v>
      </c>
      <c r="J21" s="247">
        <f t="shared" si="5"/>
        <v>7.382629507694808E-3</v>
      </c>
      <c r="K21" s="215">
        <f t="shared" si="6"/>
        <v>8.0287422421823039E-3</v>
      </c>
      <c r="L21" s="52">
        <f t="shared" si="7"/>
        <v>3.6612471685172461E-2</v>
      </c>
      <c r="N21" s="27">
        <f t="shared" si="0"/>
        <v>3.5960873080032334</v>
      </c>
      <c r="O21" s="152">
        <f t="shared" si="1"/>
        <v>3.6950106209697866</v>
      </c>
      <c r="P21" s="52">
        <f t="shared" si="8"/>
        <v>2.7508596008332584E-2</v>
      </c>
    </row>
    <row r="22" spans="1:16" ht="20.100000000000001" customHeight="1" x14ac:dyDescent="0.25">
      <c r="A22" s="8" t="s">
        <v>205</v>
      </c>
      <c r="B22" s="19">
        <v>248.04999999999998</v>
      </c>
      <c r="C22" s="140">
        <v>904.18000000000006</v>
      </c>
      <c r="D22" s="247">
        <f t="shared" si="2"/>
        <v>7.4884436303141496E-4</v>
      </c>
      <c r="E22" s="215">
        <f t="shared" si="3"/>
        <v>3.0077044776170027E-3</v>
      </c>
      <c r="F22" s="52">
        <f t="shared" si="4"/>
        <v>2.6451521870590611</v>
      </c>
      <c r="H22" s="19">
        <v>180.58599999999998</v>
      </c>
      <c r="I22" s="140">
        <v>1002.0429999999999</v>
      </c>
      <c r="J22" s="247">
        <f t="shared" si="5"/>
        <v>1.0898394687452327E-3</v>
      </c>
      <c r="K22" s="215">
        <f t="shared" si="6"/>
        <v>6.3443162516318543E-3</v>
      </c>
      <c r="L22" s="52">
        <f t="shared" si="7"/>
        <v>4.5488409954260014</v>
      </c>
      <c r="N22" s="27">
        <f t="shared" si="0"/>
        <v>7.2802257609352949</v>
      </c>
      <c r="O22" s="152">
        <f t="shared" si="1"/>
        <v>11.082339799597422</v>
      </c>
      <c r="P22" s="52">
        <f t="shared" si="8"/>
        <v>0.52225221627930218</v>
      </c>
    </row>
    <row r="23" spans="1:16" ht="20.100000000000001" customHeight="1" x14ac:dyDescent="0.25">
      <c r="A23" s="8" t="s">
        <v>192</v>
      </c>
      <c r="B23" s="19">
        <v>689.07</v>
      </c>
      <c r="C23" s="140">
        <v>1409.74</v>
      </c>
      <c r="D23" s="247">
        <f t="shared" si="2"/>
        <v>2.0802506963678983E-3</v>
      </c>
      <c r="E23" s="215">
        <f t="shared" si="3"/>
        <v>4.6894216973122531E-3</v>
      </c>
      <c r="F23" s="52">
        <f t="shared" si="4"/>
        <v>1.0458589112862262</v>
      </c>
      <c r="H23" s="19">
        <v>555.26400000000001</v>
      </c>
      <c r="I23" s="140">
        <v>955.37799999999993</v>
      </c>
      <c r="J23" s="247">
        <f t="shared" si="5"/>
        <v>3.3510273375198132E-3</v>
      </c>
      <c r="K23" s="215">
        <f t="shared" si="6"/>
        <v>6.0488623460784995E-3</v>
      </c>
      <c r="L23" s="52">
        <f t="shared" si="7"/>
        <v>0.72058336214845531</v>
      </c>
      <c r="N23" s="27">
        <f t="shared" si="0"/>
        <v>8.058165353302277</v>
      </c>
      <c r="O23" s="152">
        <f t="shared" si="1"/>
        <v>6.7769801523685214</v>
      </c>
      <c r="P23" s="52">
        <f t="shared" si="8"/>
        <v>-0.15899217064449037</v>
      </c>
    </row>
    <row r="24" spans="1:16" ht="20.100000000000001" customHeight="1" x14ac:dyDescent="0.25">
      <c r="A24" s="8" t="s">
        <v>176</v>
      </c>
      <c r="B24" s="19">
        <v>1659.65</v>
      </c>
      <c r="C24" s="140">
        <v>1504.38</v>
      </c>
      <c r="D24" s="247">
        <f t="shared" si="2"/>
        <v>5.0103589885308929E-3</v>
      </c>
      <c r="E24" s="215">
        <f t="shared" si="3"/>
        <v>5.0042363932374821E-3</v>
      </c>
      <c r="F24" s="52">
        <f t="shared" si="4"/>
        <v>-9.3555870213599235E-2</v>
      </c>
      <c r="H24" s="19">
        <v>1011.4330000000001</v>
      </c>
      <c r="I24" s="140">
        <v>874.95400000000018</v>
      </c>
      <c r="J24" s="247">
        <f t="shared" si="5"/>
        <v>6.1040147264538628E-3</v>
      </c>
      <c r="K24" s="215">
        <f t="shared" si="6"/>
        <v>5.539667341252121E-3</v>
      </c>
      <c r="L24" s="52">
        <f t="shared" si="7"/>
        <v>-0.13493627358411275</v>
      </c>
      <c r="N24" s="27">
        <f t="shared" si="0"/>
        <v>6.0942548127617266</v>
      </c>
      <c r="O24" s="152">
        <f t="shared" si="1"/>
        <v>5.8160438187160164</v>
      </c>
      <c r="P24" s="52">
        <f t="shared" si="8"/>
        <v>-4.5651355677337309E-2</v>
      </c>
    </row>
    <row r="25" spans="1:16" ht="20.100000000000001" customHeight="1" x14ac:dyDescent="0.25">
      <c r="A25" s="8" t="s">
        <v>195</v>
      </c>
      <c r="B25" s="19">
        <v>1108.55</v>
      </c>
      <c r="C25" s="140">
        <v>1776.47</v>
      </c>
      <c r="D25" s="247">
        <f t="shared" si="2"/>
        <v>3.3466293837471281E-3</v>
      </c>
      <c r="E25" s="215">
        <f t="shared" si="3"/>
        <v>5.9093286440225134E-3</v>
      </c>
      <c r="F25" s="52">
        <f t="shared" si="4"/>
        <v>0.60251680122682794</v>
      </c>
      <c r="H25" s="19">
        <v>564.50300000000004</v>
      </c>
      <c r="I25" s="140">
        <v>839.35299999999995</v>
      </c>
      <c r="J25" s="247">
        <f t="shared" si="5"/>
        <v>3.4067848538928279E-3</v>
      </c>
      <c r="K25" s="215">
        <f t="shared" si="6"/>
        <v>5.3142638377354588E-3</v>
      </c>
      <c r="L25" s="52">
        <f t="shared" si="7"/>
        <v>0.48688846649176337</v>
      </c>
      <c r="N25" s="27">
        <f t="shared" si="0"/>
        <v>5.0922646700644991</v>
      </c>
      <c r="O25" s="152">
        <f t="shared" si="1"/>
        <v>4.7248363327272616</v>
      </c>
      <c r="P25" s="52">
        <f t="shared" si="8"/>
        <v>-7.2154210580846284E-2</v>
      </c>
    </row>
    <row r="26" spans="1:16" ht="20.100000000000001" customHeight="1" x14ac:dyDescent="0.25">
      <c r="A26" s="8" t="s">
        <v>179</v>
      </c>
      <c r="B26" s="19">
        <v>746.7399999999999</v>
      </c>
      <c r="C26" s="140">
        <v>790.36</v>
      </c>
      <c r="D26" s="247">
        <f t="shared" si="2"/>
        <v>2.2543521050194669E-3</v>
      </c>
      <c r="E26" s="215">
        <f t="shared" si="3"/>
        <v>2.6290885785234955E-3</v>
      </c>
      <c r="F26" s="52">
        <f t="shared" si="4"/>
        <v>5.8413905777111343E-2</v>
      </c>
      <c r="H26" s="19">
        <v>616.52199999999993</v>
      </c>
      <c r="I26" s="140">
        <v>812.9670000000001</v>
      </c>
      <c r="J26" s="247">
        <f t="shared" si="5"/>
        <v>3.7207203711790969E-3</v>
      </c>
      <c r="K26" s="215">
        <f t="shared" si="6"/>
        <v>5.1472040123431775E-3</v>
      </c>
      <c r="L26" s="52">
        <f t="shared" si="7"/>
        <v>0.31863420932261977</v>
      </c>
      <c r="N26" s="27">
        <f t="shared" si="0"/>
        <v>8.2561801965878363</v>
      </c>
      <c r="O26" s="152">
        <f t="shared" si="1"/>
        <v>10.286034212257707</v>
      </c>
      <c r="P26" s="52">
        <f t="shared" si="8"/>
        <v>0.2458587345887607</v>
      </c>
    </row>
    <row r="27" spans="1:16" ht="20.100000000000001" customHeight="1" x14ac:dyDescent="0.25">
      <c r="A27" s="8" t="s">
        <v>184</v>
      </c>
      <c r="B27" s="19">
        <v>704.78000000000009</v>
      </c>
      <c r="C27" s="140">
        <v>1135.92</v>
      </c>
      <c r="D27" s="247">
        <f t="shared" si="2"/>
        <v>2.1276780091807326E-3</v>
      </c>
      <c r="E27" s="215">
        <f t="shared" si="3"/>
        <v>3.7785746977534399E-3</v>
      </c>
      <c r="F27" s="52">
        <f t="shared" si="4"/>
        <v>0.61173699594199604</v>
      </c>
      <c r="H27" s="19">
        <v>462.82799999999997</v>
      </c>
      <c r="I27" s="140">
        <v>802.83500000000004</v>
      </c>
      <c r="J27" s="247">
        <f t="shared" si="5"/>
        <v>2.7931745630359974E-3</v>
      </c>
      <c r="K27" s="215">
        <f t="shared" si="6"/>
        <v>5.0830544576219387E-3</v>
      </c>
      <c r="L27" s="52">
        <f t="shared" si="7"/>
        <v>0.73462927912745146</v>
      </c>
      <c r="N27" s="27">
        <f t="shared" ref="N27" si="9">(H27/B27)*10</f>
        <v>6.5669854422656702</v>
      </c>
      <c r="O27" s="152">
        <f t="shared" ref="O27" si="10">(I27/C27)*10</f>
        <v>7.0677072329037252</v>
      </c>
      <c r="P27" s="52">
        <f t="shared" ref="P27" si="11">(O27-N27)/N27</f>
        <v>7.624834789725092E-2</v>
      </c>
    </row>
    <row r="28" spans="1:16" ht="20.100000000000001" customHeight="1" x14ac:dyDescent="0.25">
      <c r="A28" s="8" t="s">
        <v>206</v>
      </c>
      <c r="B28" s="19">
        <v>567.98</v>
      </c>
      <c r="C28" s="140">
        <v>583.34</v>
      </c>
      <c r="D28" s="247">
        <f t="shared" si="2"/>
        <v>1.7146890599257533E-3</v>
      </c>
      <c r="E28" s="215">
        <f t="shared" si="3"/>
        <v>1.9404480634089476E-3</v>
      </c>
      <c r="F28" s="52">
        <f t="shared" si="4"/>
        <v>2.7043205746681245E-2</v>
      </c>
      <c r="H28" s="19">
        <v>517.37400000000002</v>
      </c>
      <c r="I28" s="140">
        <v>764.69800000000009</v>
      </c>
      <c r="J28" s="247">
        <f t="shared" si="5"/>
        <v>3.122360566724974E-3</v>
      </c>
      <c r="K28" s="215">
        <f t="shared" si="6"/>
        <v>4.8415945712812491E-3</v>
      </c>
      <c r="L28" s="52">
        <f t="shared" si="7"/>
        <v>0.47803716460432888</v>
      </c>
      <c r="N28" s="27">
        <f t="shared" si="0"/>
        <v>9.1090179231663093</v>
      </c>
      <c r="O28" s="152">
        <f t="shared" si="1"/>
        <v>13.10895875475709</v>
      </c>
      <c r="P28" s="52">
        <f t="shared" si="8"/>
        <v>0.43911877936017879</v>
      </c>
    </row>
    <row r="29" spans="1:16" ht="20.100000000000001" customHeight="1" x14ac:dyDescent="0.25">
      <c r="A29" s="8" t="s">
        <v>180</v>
      </c>
      <c r="B29" s="19">
        <v>1368.7699999999998</v>
      </c>
      <c r="C29" s="140">
        <v>1389.5500000000002</v>
      </c>
      <c r="D29" s="247">
        <f t="shared" si="2"/>
        <v>4.1322140648518838E-3</v>
      </c>
      <c r="E29" s="215">
        <f t="shared" si="3"/>
        <v>4.6222607853222877E-3</v>
      </c>
      <c r="F29" s="52">
        <f>(C29-B29)/B29</f>
        <v>1.5181513329485911E-2</v>
      </c>
      <c r="H29" s="19">
        <v>807.92599999999993</v>
      </c>
      <c r="I29" s="140">
        <v>761.12900000000002</v>
      </c>
      <c r="J29" s="247">
        <f t="shared" si="5"/>
        <v>4.8758466471678918E-3</v>
      </c>
      <c r="K29" s="215">
        <f t="shared" si="6"/>
        <v>4.8189978716365487E-3</v>
      </c>
      <c r="L29" s="52">
        <f>(I29-H29)/H29</f>
        <v>-5.7922383980710999E-2</v>
      </c>
      <c r="N29" s="27">
        <f t="shared" si="0"/>
        <v>5.9025694601722725</v>
      </c>
      <c r="O29" s="152">
        <f t="shared" si="1"/>
        <v>5.4775214997661106</v>
      </c>
      <c r="P29" s="52">
        <f>(O29-N29)/N29</f>
        <v>-7.2010666418105385E-2</v>
      </c>
    </row>
    <row r="30" spans="1:16" ht="20.100000000000001" customHeight="1" x14ac:dyDescent="0.25">
      <c r="A30" s="8" t="s">
        <v>190</v>
      </c>
      <c r="B30" s="19">
        <v>1002.9799999999999</v>
      </c>
      <c r="C30" s="140">
        <v>988.43999999999994</v>
      </c>
      <c r="D30" s="247">
        <f t="shared" si="2"/>
        <v>3.0279214643549627E-3</v>
      </c>
      <c r="E30" s="215">
        <f t="shared" si="3"/>
        <v>3.287990680899544E-3</v>
      </c>
      <c r="F30" s="52">
        <f t="shared" si="4"/>
        <v>-1.4496799537378577E-2</v>
      </c>
      <c r="H30" s="19">
        <v>547.1629999999999</v>
      </c>
      <c r="I30" s="140">
        <v>566.31799999999998</v>
      </c>
      <c r="J30" s="247">
        <f t="shared" si="5"/>
        <v>3.3021376697919425E-3</v>
      </c>
      <c r="K30" s="215">
        <f t="shared" si="6"/>
        <v>3.5855751609378526E-3</v>
      </c>
      <c r="L30" s="52">
        <f t="shared" si="7"/>
        <v>3.5007849580472532E-2</v>
      </c>
      <c r="N30" s="27">
        <f t="shared" si="0"/>
        <v>5.455372988494287</v>
      </c>
      <c r="O30" s="152">
        <f t="shared" si="1"/>
        <v>5.7294120027518112</v>
      </c>
      <c r="P30" s="52">
        <f t="shared" si="8"/>
        <v>5.0232864890354723E-2</v>
      </c>
    </row>
    <row r="31" spans="1:16" ht="20.100000000000001" customHeight="1" x14ac:dyDescent="0.25">
      <c r="A31" s="8" t="s">
        <v>233</v>
      </c>
      <c r="B31" s="19">
        <v>726.74999999999989</v>
      </c>
      <c r="C31" s="140">
        <v>704.24</v>
      </c>
      <c r="D31" s="247">
        <f t="shared" si="2"/>
        <v>2.1940037929170761E-3</v>
      </c>
      <c r="E31" s="215">
        <f t="shared" si="3"/>
        <v>2.3426151886980443E-3</v>
      </c>
      <c r="F31" s="52">
        <f t="shared" si="4"/>
        <v>-3.097351221190214E-2</v>
      </c>
      <c r="H31" s="19">
        <v>520.83799999999997</v>
      </c>
      <c r="I31" s="140">
        <v>562.15899999999988</v>
      </c>
      <c r="J31" s="247">
        <f t="shared" si="5"/>
        <v>3.1432658634796139E-3</v>
      </c>
      <c r="K31" s="215">
        <f t="shared" si="6"/>
        <v>3.5592429463616941E-3</v>
      </c>
      <c r="L31" s="52">
        <f t="shared" si="7"/>
        <v>7.9335609152941827E-2</v>
      </c>
      <c r="N31" s="27">
        <f t="shared" si="0"/>
        <v>7.1666735466116283</v>
      </c>
      <c r="O31" s="152">
        <f t="shared" si="1"/>
        <v>7.9824917641713036</v>
      </c>
      <c r="P31" s="52">
        <f t="shared" si="8"/>
        <v>0.11383499084388887</v>
      </c>
    </row>
    <row r="32" spans="1:16" ht="20.100000000000001" customHeight="1" thickBot="1" x14ac:dyDescent="0.3">
      <c r="A32" s="8" t="s">
        <v>17</v>
      </c>
      <c r="B32" s="19">
        <f>B33-SUM(B7:B31)</f>
        <v>14072.34999999986</v>
      </c>
      <c r="C32" s="140">
        <f>C33-SUM(C7:C31)</f>
        <v>11121.010000000242</v>
      </c>
      <c r="D32" s="247">
        <f t="shared" si="2"/>
        <v>4.2483370175791284E-2</v>
      </c>
      <c r="E32" s="215">
        <f t="shared" si="3"/>
        <v>3.6993421191161259E-2</v>
      </c>
      <c r="F32" s="52">
        <f t="shared" si="4"/>
        <v>-0.20972616513941506</v>
      </c>
      <c r="H32" s="19">
        <f>H33-SUM(H7:H31)</f>
        <v>9053.0449999999255</v>
      </c>
      <c r="I32" s="140">
        <f>I33-SUM(I7:I31)</f>
        <v>7741.6190000000352</v>
      </c>
      <c r="J32" s="247">
        <f t="shared" si="5"/>
        <v>5.4635274901302461E-2</v>
      </c>
      <c r="K32" s="215">
        <f t="shared" si="6"/>
        <v>4.9015141301962266E-2</v>
      </c>
      <c r="L32" s="52">
        <f t="shared" si="7"/>
        <v>-0.14486021001772345</v>
      </c>
      <c r="N32" s="27">
        <f t="shared" si="0"/>
        <v>6.4332147793367955</v>
      </c>
      <c r="O32" s="152">
        <f t="shared" si="1"/>
        <v>6.9612553176373968</v>
      </c>
      <c r="P32" s="52">
        <f t="shared" si="8"/>
        <v>8.2080352733853126E-2</v>
      </c>
    </row>
    <row r="33" spans="1:16" ht="26.25" customHeight="1" thickBot="1" x14ac:dyDescent="0.3">
      <c r="A33" s="12" t="s">
        <v>18</v>
      </c>
      <c r="B33" s="17">
        <v>331243.73</v>
      </c>
      <c r="C33" s="145">
        <v>300621.29000000021</v>
      </c>
      <c r="D33" s="243">
        <f>SUM(D7:D32)</f>
        <v>0.99999999999999944</v>
      </c>
      <c r="E33" s="244">
        <f>SUM(E7:E32)</f>
        <v>1.0000000000000002</v>
      </c>
      <c r="F33" s="57">
        <f t="shared" si="4"/>
        <v>-9.2446851748710146E-2</v>
      </c>
      <c r="G33" s="1"/>
      <c r="H33" s="17">
        <v>165699.63299999994</v>
      </c>
      <c r="I33" s="145">
        <v>157943.41900000008</v>
      </c>
      <c r="J33" s="243">
        <f>SUM(J7:J32)</f>
        <v>0.99999999999999978</v>
      </c>
      <c r="K33" s="244">
        <f>SUM(K7:K32)</f>
        <v>0.99999999999999956</v>
      </c>
      <c r="L33" s="57">
        <f t="shared" si="7"/>
        <v>-4.6808878568849119E-2</v>
      </c>
      <c r="N33" s="29">
        <f t="shared" si="0"/>
        <v>5.0023477576466115</v>
      </c>
      <c r="O33" s="146">
        <f t="shared" si="1"/>
        <v>5.2538999816014353</v>
      </c>
      <c r="P33" s="57">
        <f t="shared" si="8"/>
        <v>5.0286832531844655E-2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5"/>
      <c r="D36" s="349" t="s">
        <v>104</v>
      </c>
      <c r="E36" s="345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5"/>
      <c r="P36" s="130" t="s">
        <v>0</v>
      </c>
    </row>
    <row r="37" spans="1:16" x14ac:dyDescent="0.25">
      <c r="A37" s="362"/>
      <c r="B37" s="352" t="str">
        <f>B5</f>
        <v>jan-jul</v>
      </c>
      <c r="C37" s="354"/>
      <c r="D37" s="352" t="str">
        <f>B5</f>
        <v>jan-jul</v>
      </c>
      <c r="E37" s="354"/>
      <c r="F37" s="131" t="str">
        <f>F5</f>
        <v>2022/2021</v>
      </c>
      <c r="H37" s="355" t="str">
        <f>B5</f>
        <v>jan-jul</v>
      </c>
      <c r="I37" s="354"/>
      <c r="J37" s="352" t="str">
        <f>B5</f>
        <v>jan-jul</v>
      </c>
      <c r="K37" s="353"/>
      <c r="L37" s="131" t="str">
        <f>L5</f>
        <v>2022/2021</v>
      </c>
      <c r="N37" s="355" t="str">
        <f>B5</f>
        <v>jan-jul</v>
      </c>
      <c r="O37" s="353"/>
      <c r="P37" s="131" t="str">
        <f>P5</f>
        <v>2022/2021</v>
      </c>
    </row>
    <row r="38" spans="1:16" ht="19.5" customHeight="1" thickBot="1" x14ac:dyDescent="0.3">
      <c r="A38" s="363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166</v>
      </c>
      <c r="B39" s="39">
        <v>105435.99999999999</v>
      </c>
      <c r="C39" s="147">
        <v>98971.23000000001</v>
      </c>
      <c r="D39" s="247">
        <f t="shared" ref="D39:D61" si="12">B39/$B$62</f>
        <v>0.42089732294516352</v>
      </c>
      <c r="E39" s="246">
        <f t="shared" ref="E39:E61" si="13">C39/$C$62</f>
        <v>0.42571903770196989</v>
      </c>
      <c r="F39" s="52">
        <f>(C39-B39)/B39</f>
        <v>-6.1314636367085014E-2</v>
      </c>
      <c r="H39" s="39">
        <v>42334.64</v>
      </c>
      <c r="I39" s="147">
        <v>39623.657999999996</v>
      </c>
      <c r="J39" s="247">
        <f t="shared" ref="J39:J61" si="14">H39/$H$62</f>
        <v>0.39460196328799424</v>
      </c>
      <c r="K39" s="246">
        <f t="shared" ref="K39:K61" si="15">I39/$I$62</f>
        <v>0.39551713433264896</v>
      </c>
      <c r="L39" s="52">
        <f>(I39-H39)/H39</f>
        <v>-6.4036968307749964E-2</v>
      </c>
      <c r="N39" s="27">
        <f t="shared" ref="N39:N62" si="16">(H39/B39)*10</f>
        <v>4.0151978451382835</v>
      </c>
      <c r="O39" s="151">
        <f t="shared" ref="O39:O62" si="17">(I39/C39)*10</f>
        <v>4.0035531537801434</v>
      </c>
      <c r="P39" s="61">
        <f t="shared" si="8"/>
        <v>-2.9001538173865538E-3</v>
      </c>
    </row>
    <row r="40" spans="1:16" ht="20.100000000000001" customHeight="1" x14ac:dyDescent="0.25">
      <c r="A40" s="38" t="s">
        <v>171</v>
      </c>
      <c r="B40" s="19">
        <v>52601.08</v>
      </c>
      <c r="C40" s="140">
        <v>45299.210000000006</v>
      </c>
      <c r="D40" s="247">
        <f t="shared" si="12"/>
        <v>0.20998192036898577</v>
      </c>
      <c r="E40" s="215">
        <f t="shared" si="13"/>
        <v>0.19485193919343483</v>
      </c>
      <c r="F40" s="52">
        <f t="shared" ref="F40:F62" si="18">(C40-B40)/B40</f>
        <v>-0.13881597107892071</v>
      </c>
      <c r="H40" s="19">
        <v>20873.896000000001</v>
      </c>
      <c r="I40" s="140">
        <v>18136.108</v>
      </c>
      <c r="J40" s="247">
        <f t="shared" si="14"/>
        <v>0.19456597110709833</v>
      </c>
      <c r="K40" s="215">
        <f t="shared" si="15"/>
        <v>0.18103178318638399</v>
      </c>
      <c r="L40" s="52">
        <f t="shared" ref="L40:L62" si="19">(I40-H40)/H40</f>
        <v>-0.13115845743410814</v>
      </c>
      <c r="N40" s="27">
        <f t="shared" si="16"/>
        <v>3.9683398135551591</v>
      </c>
      <c r="O40" s="152">
        <f t="shared" si="17"/>
        <v>4.0036256702931459</v>
      </c>
      <c r="P40" s="52">
        <f t="shared" si="8"/>
        <v>8.8918435405799766E-3</v>
      </c>
    </row>
    <row r="41" spans="1:16" ht="20.100000000000001" customHeight="1" x14ac:dyDescent="0.25">
      <c r="A41" s="38" t="s">
        <v>172</v>
      </c>
      <c r="B41" s="19">
        <v>43522</v>
      </c>
      <c r="C41" s="140">
        <v>37473.199999999997</v>
      </c>
      <c r="D41" s="247">
        <f t="shared" si="12"/>
        <v>0.17373850761807549</v>
      </c>
      <c r="E41" s="215">
        <f t="shared" si="13"/>
        <v>0.16118880854176973</v>
      </c>
      <c r="F41" s="52">
        <f t="shared" si="18"/>
        <v>-0.13898258352097798</v>
      </c>
      <c r="H41" s="19">
        <v>17651.218999999997</v>
      </c>
      <c r="I41" s="140">
        <v>15307.763000000001</v>
      </c>
      <c r="J41" s="247">
        <f t="shared" si="14"/>
        <v>0.16452733912054868</v>
      </c>
      <c r="K41" s="215">
        <f t="shared" si="15"/>
        <v>0.15279968736867641</v>
      </c>
      <c r="L41" s="52">
        <f t="shared" si="19"/>
        <v>-0.1327645416444041</v>
      </c>
      <c r="N41" s="27">
        <f t="shared" si="16"/>
        <v>4.0557003354625243</v>
      </c>
      <c r="O41" s="152">
        <f t="shared" si="17"/>
        <v>4.0849895391906754</v>
      </c>
      <c r="P41" s="52">
        <f t="shared" si="8"/>
        <v>7.2217376298860372E-3</v>
      </c>
    </row>
    <row r="42" spans="1:16" ht="20.100000000000001" customHeight="1" x14ac:dyDescent="0.25">
      <c r="A42" s="38" t="s">
        <v>170</v>
      </c>
      <c r="B42" s="19">
        <v>16587.36</v>
      </c>
      <c r="C42" s="140">
        <v>17800.3</v>
      </c>
      <c r="D42" s="247">
        <f t="shared" si="12"/>
        <v>6.6216239412797223E-2</v>
      </c>
      <c r="E42" s="215">
        <f t="shared" si="13"/>
        <v>7.6566963821772999E-2</v>
      </c>
      <c r="F42" s="52">
        <f t="shared" si="18"/>
        <v>7.312435493050122E-2</v>
      </c>
      <c r="H42" s="19">
        <v>8207.1769999999997</v>
      </c>
      <c r="I42" s="140">
        <v>8361.9719999999998</v>
      </c>
      <c r="J42" s="247">
        <f t="shared" si="14"/>
        <v>7.6499248777173262E-2</v>
      </c>
      <c r="K42" s="215">
        <f t="shared" si="15"/>
        <v>8.3467891904625502E-2</v>
      </c>
      <c r="L42" s="52">
        <f t="shared" si="19"/>
        <v>1.886093110944239E-2</v>
      </c>
      <c r="N42" s="27">
        <f t="shared" si="16"/>
        <v>4.9478500496763802</v>
      </c>
      <c r="O42" s="152">
        <f t="shared" si="17"/>
        <v>4.6976579046420568</v>
      </c>
      <c r="P42" s="52">
        <f t="shared" si="8"/>
        <v>-5.0565830112553133E-2</v>
      </c>
    </row>
    <row r="43" spans="1:16" ht="20.100000000000001" customHeight="1" x14ac:dyDescent="0.25">
      <c r="A43" s="38" t="s">
        <v>178</v>
      </c>
      <c r="B43" s="19">
        <v>7319.21</v>
      </c>
      <c r="C43" s="140">
        <v>7690.7800000000007</v>
      </c>
      <c r="D43" s="247">
        <f t="shared" si="12"/>
        <v>2.9218064940565561E-2</v>
      </c>
      <c r="E43" s="215">
        <f t="shared" si="13"/>
        <v>3.3081446606024356E-2</v>
      </c>
      <c r="F43" s="52">
        <f t="shared" si="18"/>
        <v>5.0766407850027617E-2</v>
      </c>
      <c r="H43" s="19">
        <v>5665.8330000000005</v>
      </c>
      <c r="I43" s="140">
        <v>5904.7510000000002</v>
      </c>
      <c r="J43" s="247">
        <f t="shared" si="14"/>
        <v>5.2811334298860375E-2</v>
      </c>
      <c r="K43" s="215">
        <f t="shared" si="15"/>
        <v>5.8940297598668034E-2</v>
      </c>
      <c r="L43" s="52">
        <f t="shared" si="19"/>
        <v>4.2168203686907053E-2</v>
      </c>
      <c r="N43" s="27">
        <f t="shared" si="16"/>
        <v>7.7410444569837464</v>
      </c>
      <c r="O43" s="152">
        <f t="shared" si="17"/>
        <v>7.6777010914367594</v>
      </c>
      <c r="P43" s="52">
        <f t="shared" si="8"/>
        <v>-8.182793148777295E-3</v>
      </c>
    </row>
    <row r="44" spans="1:16" ht="20.100000000000001" customHeight="1" x14ac:dyDescent="0.25">
      <c r="A44" s="38" t="s">
        <v>177</v>
      </c>
      <c r="B44" s="19">
        <v>7585.9</v>
      </c>
      <c r="C44" s="140">
        <v>7727.86</v>
      </c>
      <c r="D44" s="247">
        <f t="shared" si="12"/>
        <v>3.0282683354164765E-2</v>
      </c>
      <c r="E44" s="215">
        <f t="shared" si="13"/>
        <v>3.3240944087443845E-2</v>
      </c>
      <c r="F44" s="52">
        <f t="shared" si="18"/>
        <v>1.8713666143766731E-2</v>
      </c>
      <c r="H44" s="19">
        <v>3283.6790000000001</v>
      </c>
      <c r="I44" s="140">
        <v>3472.3269999999998</v>
      </c>
      <c r="J44" s="247">
        <f t="shared" si="14"/>
        <v>3.0607232758033554E-2</v>
      </c>
      <c r="K44" s="215">
        <f t="shared" si="15"/>
        <v>3.4660223054264298E-2</v>
      </c>
      <c r="L44" s="52">
        <f t="shared" si="19"/>
        <v>5.7450195344916383E-2</v>
      </c>
      <c r="N44" s="27">
        <f t="shared" si="16"/>
        <v>4.3286610685614102</v>
      </c>
      <c r="O44" s="152">
        <f t="shared" si="17"/>
        <v>4.4932581594387058</v>
      </c>
      <c r="P44" s="52">
        <f t="shared" si="8"/>
        <v>3.8024943110641342E-2</v>
      </c>
    </row>
    <row r="45" spans="1:16" ht="20.100000000000001" customHeight="1" x14ac:dyDescent="0.25">
      <c r="A45" s="38" t="s">
        <v>183</v>
      </c>
      <c r="B45" s="19">
        <v>3426.2800000000007</v>
      </c>
      <c r="C45" s="140">
        <v>3833.53</v>
      </c>
      <c r="D45" s="247">
        <f t="shared" si="12"/>
        <v>1.3677606127513897E-2</v>
      </c>
      <c r="E45" s="215">
        <f t="shared" si="13"/>
        <v>1.6489708197034963E-2</v>
      </c>
      <c r="F45" s="52">
        <f t="shared" si="18"/>
        <v>0.11886068856018757</v>
      </c>
      <c r="H45" s="19">
        <v>1756.249</v>
      </c>
      <c r="I45" s="140">
        <v>2014.299</v>
      </c>
      <c r="J45" s="247">
        <f t="shared" si="14"/>
        <v>1.6370029446868488E-2</v>
      </c>
      <c r="K45" s="215">
        <f t="shared" si="15"/>
        <v>2.0106416428516533E-2</v>
      </c>
      <c r="L45" s="52">
        <f t="shared" si="19"/>
        <v>0.14693246800425222</v>
      </c>
      <c r="N45" s="27">
        <f t="shared" si="16"/>
        <v>5.1258186721458827</v>
      </c>
      <c r="O45" s="152">
        <f t="shared" si="17"/>
        <v>5.2544234687089961</v>
      </c>
      <c r="P45" s="52">
        <f t="shared" si="8"/>
        <v>2.5089611004377191E-2</v>
      </c>
    </row>
    <row r="46" spans="1:16" ht="20.100000000000001" customHeight="1" x14ac:dyDescent="0.25">
      <c r="A46" s="38" t="s">
        <v>175</v>
      </c>
      <c r="B46" s="19">
        <v>3401.75</v>
      </c>
      <c r="C46" s="140">
        <v>3431.8899999999994</v>
      </c>
      <c r="D46" s="247">
        <f t="shared" si="12"/>
        <v>1.3579683109457018E-2</v>
      </c>
      <c r="E46" s="215">
        <f t="shared" si="13"/>
        <v>1.4762076901530001E-2</v>
      </c>
      <c r="F46" s="52">
        <f t="shared" si="18"/>
        <v>8.860145513338552E-3</v>
      </c>
      <c r="H46" s="19">
        <v>1223.299</v>
      </c>
      <c r="I46" s="140">
        <v>1268.0869999999998</v>
      </c>
      <c r="J46" s="247">
        <f t="shared" si="14"/>
        <v>1.1402392629020586E-2</v>
      </c>
      <c r="K46" s="215">
        <f t="shared" si="15"/>
        <v>1.2657845379255135E-2</v>
      </c>
      <c r="L46" s="52">
        <f t="shared" si="19"/>
        <v>3.6612471685172461E-2</v>
      </c>
      <c r="N46" s="27">
        <f t="shared" si="16"/>
        <v>3.5960873080032334</v>
      </c>
      <c r="O46" s="152">
        <f t="shared" si="17"/>
        <v>3.6950106209697866</v>
      </c>
      <c r="P46" s="52">
        <f t="shared" si="8"/>
        <v>2.7508596008332584E-2</v>
      </c>
    </row>
    <row r="47" spans="1:16" ht="20.100000000000001" customHeight="1" x14ac:dyDescent="0.25">
      <c r="A47" s="38" t="s">
        <v>192</v>
      </c>
      <c r="B47" s="19">
        <v>689.07</v>
      </c>
      <c r="C47" s="140">
        <v>1409.74</v>
      </c>
      <c r="D47" s="247">
        <f t="shared" si="12"/>
        <v>2.7507465981431757E-3</v>
      </c>
      <c r="E47" s="215">
        <f t="shared" si="13"/>
        <v>6.0639153035682691E-3</v>
      </c>
      <c r="F47" s="52">
        <f t="shared" si="18"/>
        <v>1.0458589112862262</v>
      </c>
      <c r="H47" s="19">
        <v>555.26400000000001</v>
      </c>
      <c r="I47" s="140">
        <v>955.37799999999993</v>
      </c>
      <c r="J47" s="247">
        <f t="shared" si="14"/>
        <v>5.1756260250032798E-3</v>
      </c>
      <c r="K47" s="215">
        <f t="shared" si="15"/>
        <v>9.5364332279583453E-3</v>
      </c>
      <c r="L47" s="52">
        <f t="shared" si="19"/>
        <v>0.72058336214845531</v>
      </c>
      <c r="N47" s="27">
        <f t="shared" si="16"/>
        <v>8.058165353302277</v>
      </c>
      <c r="O47" s="152">
        <f t="shared" si="17"/>
        <v>6.7769801523685214</v>
      </c>
      <c r="P47" s="52">
        <f t="shared" si="8"/>
        <v>-0.15899217064449037</v>
      </c>
    </row>
    <row r="48" spans="1:16" ht="20.100000000000001" customHeight="1" x14ac:dyDescent="0.25">
      <c r="A48" s="38" t="s">
        <v>176</v>
      </c>
      <c r="B48" s="19">
        <v>1659.65</v>
      </c>
      <c r="C48" s="140">
        <v>1504.38</v>
      </c>
      <c r="D48" s="247">
        <f t="shared" si="12"/>
        <v>6.6252726016345536E-3</v>
      </c>
      <c r="E48" s="215">
        <f t="shared" si="13"/>
        <v>6.4710038052279385E-3</v>
      </c>
      <c r="F48" s="52">
        <f t="shared" si="18"/>
        <v>-9.3555870213599235E-2</v>
      </c>
      <c r="H48" s="19">
        <v>1011.4330000000001</v>
      </c>
      <c r="I48" s="140">
        <v>874.95400000000018</v>
      </c>
      <c r="J48" s="247">
        <f t="shared" si="14"/>
        <v>9.4275857202108237E-3</v>
      </c>
      <c r="K48" s="215">
        <f t="shared" si="15"/>
        <v>8.7336534843120393E-3</v>
      </c>
      <c r="L48" s="52">
        <f t="shared" si="19"/>
        <v>-0.13493627358411275</v>
      </c>
      <c r="N48" s="27">
        <f t="shared" si="16"/>
        <v>6.0942548127617266</v>
      </c>
      <c r="O48" s="152">
        <f t="shared" si="17"/>
        <v>5.8160438187160164</v>
      </c>
      <c r="P48" s="52">
        <f t="shared" si="8"/>
        <v>-4.5651355677337309E-2</v>
      </c>
    </row>
    <row r="49" spans="1:16" ht="20.100000000000001" customHeight="1" x14ac:dyDescent="0.25">
      <c r="A49" s="38" t="s">
        <v>195</v>
      </c>
      <c r="B49" s="19">
        <v>1108.55</v>
      </c>
      <c r="C49" s="140">
        <v>1776.47</v>
      </c>
      <c r="D49" s="247">
        <f t="shared" si="12"/>
        <v>4.4252980704015807E-3</v>
      </c>
      <c r="E49" s="215">
        <f t="shared" si="13"/>
        <v>7.6413832474994843E-3</v>
      </c>
      <c r="F49" s="52">
        <f t="shared" si="18"/>
        <v>0.60251680122682794</v>
      </c>
      <c r="H49" s="19">
        <v>564.50300000000004</v>
      </c>
      <c r="I49" s="140">
        <v>839.35299999999995</v>
      </c>
      <c r="J49" s="247">
        <f t="shared" si="14"/>
        <v>5.2617429150681955E-3</v>
      </c>
      <c r="K49" s="215">
        <f t="shared" si="15"/>
        <v>8.3782898906888375E-3</v>
      </c>
      <c r="L49" s="52">
        <f t="shared" si="19"/>
        <v>0.48688846649176337</v>
      </c>
      <c r="N49" s="27">
        <f t="shared" si="16"/>
        <v>5.0922646700644991</v>
      </c>
      <c r="O49" s="152">
        <f t="shared" si="17"/>
        <v>4.7248363327272616</v>
      </c>
      <c r="P49" s="52">
        <f t="shared" si="8"/>
        <v>-7.2154210580846284E-2</v>
      </c>
    </row>
    <row r="50" spans="1:16" ht="20.100000000000001" customHeight="1" x14ac:dyDescent="0.25">
      <c r="A50" s="38" t="s">
        <v>180</v>
      </c>
      <c r="B50" s="19">
        <v>1368.7699999999998</v>
      </c>
      <c r="C50" s="140">
        <v>1389.5500000000002</v>
      </c>
      <c r="D50" s="247">
        <f t="shared" si="12"/>
        <v>5.4640884396947101E-3</v>
      </c>
      <c r="E50" s="215">
        <f t="shared" si="13"/>
        <v>5.9770691830218978E-3</v>
      </c>
      <c r="F50" s="52">
        <f t="shared" si="18"/>
        <v>1.5181513329485911E-2</v>
      </c>
      <c r="H50" s="19">
        <v>807.92599999999993</v>
      </c>
      <c r="I50" s="140">
        <v>761.12900000000002</v>
      </c>
      <c r="J50" s="247">
        <f t="shared" si="14"/>
        <v>7.5306932051723129E-3</v>
      </c>
      <c r="K50" s="215">
        <f t="shared" si="15"/>
        <v>7.5974702017031041E-3</v>
      </c>
      <c r="L50" s="52">
        <f t="shared" si="19"/>
        <v>-5.7922383980710999E-2</v>
      </c>
      <c r="N50" s="27">
        <f t="shared" si="16"/>
        <v>5.9025694601722725</v>
      </c>
      <c r="O50" s="152">
        <f t="shared" si="17"/>
        <v>5.4775214997661106</v>
      </c>
      <c r="P50" s="52">
        <f t="shared" si="8"/>
        <v>-7.2010666418105385E-2</v>
      </c>
    </row>
    <row r="51" spans="1:16" ht="20.100000000000001" customHeight="1" x14ac:dyDescent="0.25">
      <c r="A51" s="38" t="s">
        <v>190</v>
      </c>
      <c r="B51" s="19">
        <v>1002.9799999999999</v>
      </c>
      <c r="C51" s="140">
        <v>988.43999999999994</v>
      </c>
      <c r="D51" s="247">
        <f t="shared" si="12"/>
        <v>4.0038658235094287E-3</v>
      </c>
      <c r="E51" s="215">
        <f t="shared" si="13"/>
        <v>4.25171765194931E-3</v>
      </c>
      <c r="F51" s="52">
        <f t="shared" si="18"/>
        <v>-1.4496799537378577E-2</v>
      </c>
      <c r="H51" s="19">
        <v>547.1629999999999</v>
      </c>
      <c r="I51" s="140">
        <v>566.31799999999998</v>
      </c>
      <c r="J51" s="247">
        <f t="shared" si="14"/>
        <v>5.1001164540090274E-3</v>
      </c>
      <c r="K51" s="215">
        <f t="shared" si="15"/>
        <v>5.6528973796663882E-3</v>
      </c>
      <c r="L51" s="52">
        <f t="shared" si="19"/>
        <v>3.5007849580472532E-2</v>
      </c>
      <c r="N51" s="27">
        <f t="shared" si="16"/>
        <v>5.455372988494287</v>
      </c>
      <c r="O51" s="152">
        <f t="shared" si="17"/>
        <v>5.7294120027518112</v>
      </c>
      <c r="P51" s="52">
        <f t="shared" si="8"/>
        <v>5.0232864890354723E-2</v>
      </c>
    </row>
    <row r="52" spans="1:16" ht="20.100000000000001" customHeight="1" x14ac:dyDescent="0.25">
      <c r="A52" s="38" t="s">
        <v>191</v>
      </c>
      <c r="B52" s="19">
        <v>1092.04</v>
      </c>
      <c r="C52" s="140">
        <v>808.17999999999984</v>
      </c>
      <c r="D52" s="247">
        <f t="shared" si="12"/>
        <v>4.3593906497689256E-3</v>
      </c>
      <c r="E52" s="215">
        <f t="shared" si="13"/>
        <v>3.4763396584035376E-3</v>
      </c>
      <c r="F52" s="52">
        <f t="shared" si="18"/>
        <v>-0.25993553349694165</v>
      </c>
      <c r="H52" s="19">
        <v>688.98300000000006</v>
      </c>
      <c r="I52" s="140">
        <v>541.60599999999999</v>
      </c>
      <c r="J52" s="247">
        <f t="shared" si="14"/>
        <v>6.4220232998804796E-3</v>
      </c>
      <c r="K52" s="215">
        <f t="shared" si="15"/>
        <v>5.4062260747699941E-3</v>
      </c>
      <c r="L52" s="52">
        <f t="shared" si="19"/>
        <v>-0.21390513263752525</v>
      </c>
      <c r="N52" s="27">
        <f t="shared" si="16"/>
        <v>6.3091370279476955</v>
      </c>
      <c r="O52" s="152">
        <f t="shared" si="17"/>
        <v>6.7015516345368624</v>
      </c>
      <c r="P52" s="52">
        <f t="shared" si="8"/>
        <v>6.2197825923082831E-2</v>
      </c>
    </row>
    <row r="53" spans="1:16" ht="20.100000000000001" customHeight="1" x14ac:dyDescent="0.25">
      <c r="A53" s="38" t="s">
        <v>181</v>
      </c>
      <c r="B53" s="19">
        <v>708.26</v>
      </c>
      <c r="C53" s="140">
        <v>417.04</v>
      </c>
      <c r="D53" s="247">
        <f t="shared" si="12"/>
        <v>2.8273524977155957E-3</v>
      </c>
      <c r="E53" s="215">
        <f t="shared" si="13"/>
        <v>1.7938735073134841E-3</v>
      </c>
      <c r="F53" s="52">
        <f t="shared" si="18"/>
        <v>-0.41117668652754635</v>
      </c>
      <c r="H53" s="19">
        <v>524.23400000000004</v>
      </c>
      <c r="I53" s="140">
        <v>343.291</v>
      </c>
      <c r="J53" s="247">
        <f t="shared" si="14"/>
        <v>4.8863948204666057E-3</v>
      </c>
      <c r="K53" s="215">
        <f t="shared" si="15"/>
        <v>3.4266768747648036E-3</v>
      </c>
      <c r="L53" s="52">
        <f t="shared" si="19"/>
        <v>-0.34515693373569822</v>
      </c>
      <c r="N53" s="27">
        <f t="shared" si="16"/>
        <v>7.4017168836303062</v>
      </c>
      <c r="O53" s="152">
        <f t="shared" si="17"/>
        <v>8.2316084788029915</v>
      </c>
      <c r="P53" s="52">
        <f t="shared" si="8"/>
        <v>0.11212149940618235</v>
      </c>
    </row>
    <row r="54" spans="1:16" ht="20.100000000000001" customHeight="1" x14ac:dyDescent="0.25">
      <c r="A54" s="38" t="s">
        <v>196</v>
      </c>
      <c r="B54" s="19">
        <v>1125.08</v>
      </c>
      <c r="C54" s="140">
        <v>517.64</v>
      </c>
      <c r="D54" s="247">
        <f t="shared" si="12"/>
        <v>4.4912853304293092E-3</v>
      </c>
      <c r="E54" s="215">
        <f t="shared" si="13"/>
        <v>2.226598605231517E-3</v>
      </c>
      <c r="F54" s="52">
        <f t="shared" si="18"/>
        <v>-0.53990827318946211</v>
      </c>
      <c r="H54" s="19">
        <v>608.12900000000002</v>
      </c>
      <c r="I54" s="140">
        <v>286.19299999999998</v>
      </c>
      <c r="J54" s="247">
        <f t="shared" si="14"/>
        <v>5.6683816688263946E-3</v>
      </c>
      <c r="K54" s="215">
        <f t="shared" si="15"/>
        <v>2.8567336015787289E-3</v>
      </c>
      <c r="L54" s="52">
        <f t="shared" si="19"/>
        <v>-0.52938767925884156</v>
      </c>
      <c r="N54" s="27">
        <f t="shared" si="16"/>
        <v>5.4052067408539841</v>
      </c>
      <c r="O54" s="152">
        <f t="shared" si="17"/>
        <v>5.5288038018700263</v>
      </c>
      <c r="P54" s="52">
        <f t="shared" si="8"/>
        <v>2.286629669164416E-2</v>
      </c>
    </row>
    <row r="55" spans="1:16" ht="20.100000000000001" customHeight="1" x14ac:dyDescent="0.25">
      <c r="A55" s="38" t="s">
        <v>200</v>
      </c>
      <c r="B55" s="19">
        <v>367.24999999999994</v>
      </c>
      <c r="C55" s="140">
        <v>346.12</v>
      </c>
      <c r="D55" s="247">
        <f t="shared" si="12"/>
        <v>1.4660508920256014E-3</v>
      </c>
      <c r="E55" s="215">
        <f t="shared" si="13"/>
        <v>1.4888152176082464E-3</v>
      </c>
      <c r="F55" s="52">
        <f t="shared" si="18"/>
        <v>-5.7535738597685342E-2</v>
      </c>
      <c r="H55" s="19">
        <v>173.00299999999999</v>
      </c>
      <c r="I55" s="140">
        <v>176.65100000000001</v>
      </c>
      <c r="J55" s="247">
        <f t="shared" si="14"/>
        <v>1.6125641662409994E-3</v>
      </c>
      <c r="K55" s="215">
        <f t="shared" si="15"/>
        <v>1.7633025526567179E-3</v>
      </c>
      <c r="L55" s="52">
        <f t="shared" si="19"/>
        <v>2.1086339543245059E-2</v>
      </c>
      <c r="N55" s="27">
        <f t="shared" si="16"/>
        <v>4.7107692307692313</v>
      </c>
      <c r="O55" s="152">
        <f t="shared" si="17"/>
        <v>5.1037501444585693</v>
      </c>
      <c r="P55" s="52">
        <f t="shared" si="8"/>
        <v>8.3421813813869927E-2</v>
      </c>
    </row>
    <row r="56" spans="1:16" ht="20.100000000000001" customHeight="1" x14ac:dyDescent="0.25">
      <c r="A56" s="38" t="s">
        <v>197</v>
      </c>
      <c r="B56" s="19">
        <v>199.56</v>
      </c>
      <c r="C56" s="140">
        <v>273.3</v>
      </c>
      <c r="D56" s="247">
        <f t="shared" si="12"/>
        <v>7.9663748403711106E-4</v>
      </c>
      <c r="E56" s="215">
        <f t="shared" si="13"/>
        <v>1.1755841874850738E-3</v>
      </c>
      <c r="F56" s="52">
        <f t="shared" si="18"/>
        <v>0.36951292844257372</v>
      </c>
      <c r="H56" s="19">
        <v>106.74100000000001</v>
      </c>
      <c r="I56" s="140">
        <v>159.77799999999999</v>
      </c>
      <c r="J56" s="247">
        <f t="shared" si="14"/>
        <v>9.9493483736542467E-4</v>
      </c>
      <c r="K56" s="215">
        <f t="shared" si="15"/>
        <v>1.5948789152531548E-3</v>
      </c>
      <c r="L56" s="52">
        <f t="shared" si="19"/>
        <v>0.49687561480593184</v>
      </c>
      <c r="N56" s="27">
        <f t="shared" ref="N56" si="20">(H56/B56)*10</f>
        <v>5.3488173982762088</v>
      </c>
      <c r="O56" s="152">
        <f t="shared" ref="O56" si="21">(I56/C56)*10</f>
        <v>5.8462495426271488</v>
      </c>
      <c r="P56" s="52">
        <f t="shared" ref="P56" si="22">(O56-N56)/N56</f>
        <v>9.2998527957086366E-2</v>
      </c>
    </row>
    <row r="57" spans="1:16" ht="20.100000000000001" customHeight="1" x14ac:dyDescent="0.25">
      <c r="A57" s="38" t="s">
        <v>214</v>
      </c>
      <c r="B57" s="19">
        <v>135.82</v>
      </c>
      <c r="C57" s="140">
        <v>193.06</v>
      </c>
      <c r="D57" s="247">
        <f t="shared" si="12"/>
        <v>5.4218933193986979E-4</v>
      </c>
      <c r="E57" s="215">
        <f t="shared" si="13"/>
        <v>8.3043645530870235E-4</v>
      </c>
      <c r="F57" s="52">
        <f t="shared" si="18"/>
        <v>0.4214401413635695</v>
      </c>
      <c r="H57" s="19">
        <v>100.126</v>
      </c>
      <c r="I57" s="140">
        <v>143.15600000000001</v>
      </c>
      <c r="J57" s="247">
        <f t="shared" si="14"/>
        <v>9.332762998852408E-4</v>
      </c>
      <c r="K57" s="215">
        <f t="shared" si="15"/>
        <v>1.4289607204495027E-3</v>
      </c>
      <c r="L57" s="52">
        <f t="shared" si="19"/>
        <v>0.42975850428460138</v>
      </c>
      <c r="N57" s="27">
        <f t="shared" ref="N57:N60" si="23">(H57/B57)*10</f>
        <v>7.3719628920630251</v>
      </c>
      <c r="O57" s="152">
        <f t="shared" ref="O57:O60" si="24">(I57/C57)*10</f>
        <v>7.4151041127110737</v>
      </c>
      <c r="P57" s="52">
        <f t="shared" ref="P57:P60" si="25">(O57-N57)/N57</f>
        <v>5.8520669840180966E-3</v>
      </c>
    </row>
    <row r="58" spans="1:16" ht="20.100000000000001" customHeight="1" x14ac:dyDescent="0.25">
      <c r="A58" s="38" t="s">
        <v>199</v>
      </c>
      <c r="B58" s="19">
        <v>125.96000000000001</v>
      </c>
      <c r="C58" s="140">
        <v>179.17</v>
      </c>
      <c r="D58" s="247">
        <f t="shared" si="12"/>
        <v>5.0282851016894429E-4</v>
      </c>
      <c r="E58" s="215">
        <f t="shared" si="13"/>
        <v>7.7068942141127205E-4</v>
      </c>
      <c r="F58" s="52">
        <f t="shared" si="18"/>
        <v>0.42243569387106999</v>
      </c>
      <c r="H58" s="19">
        <v>133.54600000000002</v>
      </c>
      <c r="I58" s="140">
        <v>126.113</v>
      </c>
      <c r="J58" s="247">
        <f t="shared" si="14"/>
        <v>1.2447847386740146E-3</v>
      </c>
      <c r="K58" s="215">
        <f t="shared" si="15"/>
        <v>1.258840169731259E-3</v>
      </c>
      <c r="L58" s="52">
        <f t="shared" si="19"/>
        <v>-5.5658724334686327E-2</v>
      </c>
      <c r="N58" s="27">
        <f t="shared" ref="N58:N59" si="26">(H58/B58)*10</f>
        <v>10.602254684026676</v>
      </c>
      <c r="O58" s="152">
        <f t="shared" ref="O58:O59" si="27">(I58/C58)*10</f>
        <v>7.0387341630853388</v>
      </c>
      <c r="P58" s="52">
        <f t="shared" ref="P58:P59" si="28">(O58-N58)/N58</f>
        <v>-0.33610968865991553</v>
      </c>
    </row>
    <row r="59" spans="1:16" ht="20.100000000000001" customHeight="1" x14ac:dyDescent="0.25">
      <c r="A59" s="38" t="s">
        <v>193</v>
      </c>
      <c r="B59" s="19">
        <v>114.30999999999999</v>
      </c>
      <c r="C59" s="140">
        <v>180.77</v>
      </c>
      <c r="D59" s="247">
        <f t="shared" si="12"/>
        <v>4.5632206253899655E-4</v>
      </c>
      <c r="E59" s="215">
        <f t="shared" si="13"/>
        <v>7.7757172913163854E-4</v>
      </c>
      <c r="F59" s="52">
        <f t="shared" ref="F59:F60" si="29">(C59-B59)/B59</f>
        <v>0.5814014521914096</v>
      </c>
      <c r="H59" s="19">
        <v>76.376000000000005</v>
      </c>
      <c r="I59" s="140">
        <v>122.17399999999999</v>
      </c>
      <c r="J59" s="247">
        <f t="shared" si="14"/>
        <v>7.119021101415732E-4</v>
      </c>
      <c r="K59" s="215">
        <f t="shared" si="15"/>
        <v>1.2195216900458068E-3</v>
      </c>
      <c r="L59" s="52">
        <f t="shared" ref="L59:L60" si="30">(I59-H59)/H59</f>
        <v>0.59963862993610539</v>
      </c>
      <c r="N59" s="27">
        <f t="shared" si="26"/>
        <v>6.6814801854605914</v>
      </c>
      <c r="O59" s="152">
        <f t="shared" si="27"/>
        <v>6.7585329424130105</v>
      </c>
      <c r="P59" s="52">
        <f t="shared" si="28"/>
        <v>1.1532288477049103E-2</v>
      </c>
    </row>
    <row r="60" spans="1:16" ht="20.100000000000001" customHeight="1" x14ac:dyDescent="0.25">
      <c r="A60" s="38" t="s">
        <v>194</v>
      </c>
      <c r="B60" s="19">
        <v>108.48</v>
      </c>
      <c r="C60" s="140">
        <v>78.160000000000025</v>
      </c>
      <c r="D60" s="247">
        <f t="shared" si="12"/>
        <v>4.3304887887525459E-4</v>
      </c>
      <c r="E60" s="215">
        <f t="shared" si="13"/>
        <v>3.3620073213989535E-4</v>
      </c>
      <c r="F60" s="52">
        <f t="shared" si="29"/>
        <v>-0.27949852507374612</v>
      </c>
      <c r="H60" s="19">
        <v>53.333000000000006</v>
      </c>
      <c r="I60" s="140">
        <v>49.992999999999988</v>
      </c>
      <c r="J60" s="247">
        <f t="shared" si="14"/>
        <v>4.9711788048838017E-4</v>
      </c>
      <c r="K60" s="215">
        <f t="shared" si="15"/>
        <v>4.990222784754531E-4</v>
      </c>
      <c r="L60" s="52">
        <f t="shared" si="30"/>
        <v>-6.2625391408696635E-2</v>
      </c>
      <c r="N60" s="27">
        <f t="shared" si="23"/>
        <v>4.9163901179941005</v>
      </c>
      <c r="O60" s="152">
        <f t="shared" si="24"/>
        <v>6.3962384851586451</v>
      </c>
      <c r="P60" s="52">
        <f t="shared" si="25"/>
        <v>0.30100303915026305</v>
      </c>
    </row>
    <row r="61" spans="1:16" ht="20.100000000000001" customHeight="1" thickBot="1" x14ac:dyDescent="0.3">
      <c r="A61" s="8" t="s">
        <v>17</v>
      </c>
      <c r="B61" s="19">
        <f>B62-SUM(B39:B60)</f>
        <v>817.53999999997905</v>
      </c>
      <c r="C61" s="140">
        <f>C62-SUM(C39:C60)</f>
        <v>190.14000000004307</v>
      </c>
      <c r="D61" s="247">
        <f t="shared" si="12"/>
        <v>3.2635949523936816E-3</v>
      </c>
      <c r="E61" s="215">
        <f t="shared" si="13"/>
        <v>8.1787624371921911E-4</v>
      </c>
      <c r="F61" s="52">
        <f t="shared" ref="F61" si="31">(C61-B61)/B61</f>
        <v>-0.76742422389112708</v>
      </c>
      <c r="H61" s="19">
        <f>H62-SUM(H39:H60)</f>
        <v>337.66099999997823</v>
      </c>
      <c r="I61" s="140">
        <f>I62-SUM(I39:I60)</f>
        <v>146.84799999998359</v>
      </c>
      <c r="J61" s="247">
        <f t="shared" si="14"/>
        <v>3.147344432969758E-3</v>
      </c>
      <c r="K61" s="215">
        <f t="shared" si="15"/>
        <v>1.4658136849069903E-3</v>
      </c>
      <c r="L61" s="52">
        <f t="shared" ref="L61" si="32">(I61-H61)/H61</f>
        <v>-0.56510227713596461</v>
      </c>
      <c r="N61" s="27">
        <f t="shared" si="16"/>
        <v>4.1302076962593501</v>
      </c>
      <c r="O61" s="152">
        <f t="shared" si="17"/>
        <v>7.7231513621515893</v>
      </c>
      <c r="P61" s="52">
        <f t="shared" ref="P61" si="33">(O61-N61)/N61</f>
        <v>0.86991839881231625</v>
      </c>
    </row>
    <row r="62" spans="1:16" ht="26.25" customHeight="1" thickBot="1" x14ac:dyDescent="0.3">
      <c r="A62" s="12" t="s">
        <v>18</v>
      </c>
      <c r="B62" s="17">
        <v>250502.89999999997</v>
      </c>
      <c r="C62" s="145">
        <v>232480.16000000003</v>
      </c>
      <c r="D62" s="253">
        <f>SUM(D39:D61)</f>
        <v>1</v>
      </c>
      <c r="E62" s="254">
        <f>SUM(E39:E61)</f>
        <v>1.0000000000000002</v>
      </c>
      <c r="F62" s="57">
        <f t="shared" si="18"/>
        <v>-7.1946232957781867E-2</v>
      </c>
      <c r="G62" s="1"/>
      <c r="H62" s="17">
        <v>107284.41299999997</v>
      </c>
      <c r="I62" s="145">
        <v>100181.89999999998</v>
      </c>
      <c r="J62" s="253">
        <f>SUM(J39:J61)</f>
        <v>1.0000000000000002</v>
      </c>
      <c r="K62" s="254">
        <f>SUM(K39:K61)</f>
        <v>0.99999999999999967</v>
      </c>
      <c r="L62" s="57">
        <f t="shared" si="19"/>
        <v>-6.6202655179741665E-2</v>
      </c>
      <c r="M62" s="1"/>
      <c r="N62" s="29">
        <f t="shared" si="16"/>
        <v>4.2827613173340504</v>
      </c>
      <c r="O62" s="146">
        <f t="shared" si="17"/>
        <v>4.3092666488185474</v>
      </c>
      <c r="P62" s="57">
        <f t="shared" si="8"/>
        <v>6.188841618891828E-3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5"/>
      <c r="D65" s="349" t="s">
        <v>104</v>
      </c>
      <c r="E65" s="345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5"/>
      <c r="P65" s="130" t="s">
        <v>0</v>
      </c>
    </row>
    <row r="66" spans="1:16" x14ac:dyDescent="0.25">
      <c r="A66" s="362"/>
      <c r="B66" s="352" t="str">
        <f>B5</f>
        <v>jan-jul</v>
      </c>
      <c r="C66" s="354"/>
      <c r="D66" s="352" t="str">
        <f>B5</f>
        <v>jan-jul</v>
      </c>
      <c r="E66" s="354"/>
      <c r="F66" s="131" t="str">
        <f>F37</f>
        <v>2022/2021</v>
      </c>
      <c r="H66" s="355" t="str">
        <f>B5</f>
        <v>jan-jul</v>
      </c>
      <c r="I66" s="354"/>
      <c r="J66" s="352" t="str">
        <f>B5</f>
        <v>jan-jul</v>
      </c>
      <c r="K66" s="353"/>
      <c r="L66" s="131" t="str">
        <f>L37</f>
        <v>2022/2021</v>
      </c>
      <c r="N66" s="355" t="str">
        <f>B5</f>
        <v>jan-jul</v>
      </c>
      <c r="O66" s="353"/>
      <c r="P66" s="131" t="str">
        <f>P37</f>
        <v>2022/2021</v>
      </c>
    </row>
    <row r="67" spans="1:16" ht="19.5" customHeight="1" thickBot="1" x14ac:dyDescent="0.3">
      <c r="A67" s="363"/>
      <c r="B67" s="99">
        <f>B6</f>
        <v>2021</v>
      </c>
      <c r="C67" s="134">
        <f>C6</f>
        <v>2022</v>
      </c>
      <c r="D67" s="99">
        <f>B6</f>
        <v>2021</v>
      </c>
      <c r="E67" s="134">
        <f>C6</f>
        <v>2022</v>
      </c>
      <c r="F67" s="132" t="s">
        <v>1</v>
      </c>
      <c r="H67" s="25">
        <f>B6</f>
        <v>2021</v>
      </c>
      <c r="I67" s="134">
        <f>C6</f>
        <v>2022</v>
      </c>
      <c r="J67" s="99">
        <f>B6</f>
        <v>2021</v>
      </c>
      <c r="K67" s="134">
        <f>C6</f>
        <v>2022</v>
      </c>
      <c r="L67" s="259">
        <v>1000</v>
      </c>
      <c r="N67" s="25">
        <f>B6</f>
        <v>2021</v>
      </c>
      <c r="O67" s="134">
        <f>C6</f>
        <v>2022</v>
      </c>
      <c r="P67" s="132"/>
    </row>
    <row r="68" spans="1:16" ht="20.100000000000001" customHeight="1" x14ac:dyDescent="0.25">
      <c r="A68" s="38" t="s">
        <v>165</v>
      </c>
      <c r="B68" s="39">
        <v>25460.17</v>
      </c>
      <c r="C68" s="147">
        <v>21726.31</v>
      </c>
      <c r="D68" s="247">
        <f>B68/$B$96</f>
        <v>0.31533203213293687</v>
      </c>
      <c r="E68" s="246">
        <f>C68/$C$96</f>
        <v>0.31884281930751662</v>
      </c>
      <c r="F68" s="61">
        <f t="shared" ref="F68:F94" si="34">(C68-B68)/B68</f>
        <v>-0.14665495163622227</v>
      </c>
      <c r="H68" s="19">
        <v>22637.534</v>
      </c>
      <c r="I68" s="147">
        <v>22096.899000000001</v>
      </c>
      <c r="J68" s="245">
        <f>H68/$H$96</f>
        <v>0.28037281756949978</v>
      </c>
      <c r="K68" s="246">
        <f>I68/$I$96</f>
        <v>0.324281370150451</v>
      </c>
      <c r="L68" s="61">
        <f t="shared" ref="L68:L82" si="35">(I68-H68)/H68</f>
        <v>-2.3882239116681102E-2</v>
      </c>
      <c r="N68" s="41">
        <f t="shared" ref="N68:N96" si="36">(H68/B68)*10</f>
        <v>8.8913522572708672</v>
      </c>
      <c r="O68" s="149">
        <f t="shared" ref="O68:O96" si="37">(I68/C68)*10</f>
        <v>10.170571532855785</v>
      </c>
      <c r="P68" s="61">
        <f t="shared" si="8"/>
        <v>0.14387229732562237</v>
      </c>
    </row>
    <row r="69" spans="1:16" ht="20.100000000000001" customHeight="1" x14ac:dyDescent="0.25">
      <c r="A69" s="38" t="s">
        <v>167</v>
      </c>
      <c r="B69" s="19">
        <v>25310.33</v>
      </c>
      <c r="C69" s="140">
        <v>16834.11</v>
      </c>
      <c r="D69" s="247">
        <f t="shared" ref="D69:D95" si="38">B69/$B$96</f>
        <v>0.31347621767078687</v>
      </c>
      <c r="E69" s="215">
        <f t="shared" ref="E69:E95" si="39">C69/$C$96</f>
        <v>0.24704770819033967</v>
      </c>
      <c r="F69" s="52">
        <f t="shared" si="34"/>
        <v>-0.33489172207553203</v>
      </c>
      <c r="H69" s="19">
        <v>13941.871000000001</v>
      </c>
      <c r="I69" s="140">
        <v>10220.271000000001</v>
      </c>
      <c r="J69" s="214">
        <f t="shared" ref="J69:J96" si="40">H69/$H$96</f>
        <v>0.17267435819027371</v>
      </c>
      <c r="K69" s="215">
        <f t="shared" ref="K69:K96" si="41">I69/$I$96</f>
        <v>0.14998681413120094</v>
      </c>
      <c r="L69" s="52">
        <f t="shared" si="35"/>
        <v>-0.26693691255642804</v>
      </c>
      <c r="N69" s="40">
        <f t="shared" si="36"/>
        <v>5.5083718782015092</v>
      </c>
      <c r="O69" s="143">
        <f t="shared" si="37"/>
        <v>6.0711680035356785</v>
      </c>
      <c r="P69" s="52">
        <f t="shared" si="8"/>
        <v>0.10217104759418005</v>
      </c>
    </row>
    <row r="70" spans="1:16" ht="20.100000000000001" customHeight="1" x14ac:dyDescent="0.25">
      <c r="A70" s="38" t="s">
        <v>169</v>
      </c>
      <c r="B70" s="19">
        <v>6690.7800000000007</v>
      </c>
      <c r="C70" s="140">
        <v>6206.3200000000006</v>
      </c>
      <c r="D70" s="247">
        <f t="shared" si="38"/>
        <v>8.2867367105341858E-2</v>
      </c>
      <c r="E70" s="215">
        <f t="shared" si="39"/>
        <v>9.1080379794112598E-2</v>
      </c>
      <c r="F70" s="52">
        <f t="shared" si="34"/>
        <v>-7.2407103506616569E-2</v>
      </c>
      <c r="H70" s="19">
        <v>5689.8419999999996</v>
      </c>
      <c r="I70" s="140">
        <v>6111.8919999999989</v>
      </c>
      <c r="J70" s="214">
        <f t="shared" si="40"/>
        <v>7.0470442278089018E-2</v>
      </c>
      <c r="K70" s="215">
        <f t="shared" si="41"/>
        <v>8.9694608821426922E-2</v>
      </c>
      <c r="L70" s="52">
        <f t="shared" si="35"/>
        <v>7.417604917676085E-2</v>
      </c>
      <c r="N70" s="40">
        <f t="shared" si="36"/>
        <v>8.5040040174688141</v>
      </c>
      <c r="O70" s="143">
        <f t="shared" si="37"/>
        <v>9.8478518671289876</v>
      </c>
      <c r="P70" s="52">
        <f t="shared" si="8"/>
        <v>0.15802530747864874</v>
      </c>
    </row>
    <row r="71" spans="1:16" ht="20.100000000000001" customHeight="1" x14ac:dyDescent="0.25">
      <c r="A71" s="38" t="s">
        <v>182</v>
      </c>
      <c r="B71" s="19">
        <v>207.63</v>
      </c>
      <c r="C71" s="140">
        <v>1101.52</v>
      </c>
      <c r="D71" s="247">
        <f t="shared" si="38"/>
        <v>2.5715613773105868E-3</v>
      </c>
      <c r="E71" s="215">
        <f t="shared" si="39"/>
        <v>1.6165273455253822E-2</v>
      </c>
      <c r="F71" s="52">
        <f t="shared" si="34"/>
        <v>4.305206376727833</v>
      </c>
      <c r="H71" s="19">
        <v>591.53300000000002</v>
      </c>
      <c r="I71" s="140">
        <v>3013.873</v>
      </c>
      <c r="J71" s="214">
        <f t="shared" si="40"/>
        <v>7.326318047510781E-3</v>
      </c>
      <c r="K71" s="215">
        <f t="shared" si="41"/>
        <v>4.4229865281071798E-2</v>
      </c>
      <c r="L71" s="52">
        <f t="shared" si="35"/>
        <v>4.095020903313932</v>
      </c>
      <c r="N71" s="40">
        <f t="shared" si="36"/>
        <v>28.489765448152966</v>
      </c>
      <c r="O71" s="143">
        <f t="shared" si="37"/>
        <v>27.36103747548842</v>
      </c>
      <c r="P71" s="52">
        <f t="shared" si="8"/>
        <v>-3.9618717631026444E-2</v>
      </c>
    </row>
    <row r="72" spans="1:16" ht="20.100000000000001" customHeight="1" x14ac:dyDescent="0.25">
      <c r="A72" s="38" t="s">
        <v>174</v>
      </c>
      <c r="B72" s="19">
        <v>4081.09</v>
      </c>
      <c r="C72" s="140">
        <v>3951.19</v>
      </c>
      <c r="D72" s="247">
        <f t="shared" si="38"/>
        <v>5.0545554213401067E-2</v>
      </c>
      <c r="E72" s="215">
        <f t="shared" si="39"/>
        <v>5.7985390028019786E-2</v>
      </c>
      <c r="F72" s="52">
        <f t="shared" si="34"/>
        <v>-3.182973176283789E-2</v>
      </c>
      <c r="H72" s="19">
        <v>2703.2809999999999</v>
      </c>
      <c r="I72" s="140">
        <v>2495.181</v>
      </c>
      <c r="J72" s="214">
        <f t="shared" si="40"/>
        <v>3.3480966197647455E-2</v>
      </c>
      <c r="K72" s="215">
        <f t="shared" si="41"/>
        <v>3.6617840062235535E-2</v>
      </c>
      <c r="L72" s="52">
        <f t="shared" si="35"/>
        <v>-7.6980528476321891E-2</v>
      </c>
      <c r="N72" s="40">
        <f t="shared" si="36"/>
        <v>6.6239191000443505</v>
      </c>
      <c r="O72" s="143">
        <f t="shared" si="37"/>
        <v>6.3150114269372013</v>
      </c>
      <c r="P72" s="52">
        <f t="shared" ref="P72:P76" si="42">(O72-N72)/N72</f>
        <v>-4.663518204880867E-2</v>
      </c>
    </row>
    <row r="73" spans="1:16" ht="20.100000000000001" customHeight="1" x14ac:dyDescent="0.25">
      <c r="A73" s="38" t="s">
        <v>187</v>
      </c>
      <c r="B73" s="19">
        <v>2639.75</v>
      </c>
      <c r="C73" s="140">
        <v>2606.13</v>
      </c>
      <c r="D73" s="247">
        <f t="shared" si="38"/>
        <v>3.2694115232652421E-2</v>
      </c>
      <c r="E73" s="215">
        <f t="shared" si="39"/>
        <v>3.8246063720986136E-2</v>
      </c>
      <c r="F73" s="52">
        <f t="shared" si="34"/>
        <v>-1.2736054550620282E-2</v>
      </c>
      <c r="H73" s="19">
        <v>2472.3909999999996</v>
      </c>
      <c r="I73" s="140">
        <v>2449.1409999999996</v>
      </c>
      <c r="J73" s="214">
        <f t="shared" si="40"/>
        <v>3.0621322570005771E-2</v>
      </c>
      <c r="K73" s="215">
        <f t="shared" si="41"/>
        <v>3.5942183524106504E-2</v>
      </c>
      <c r="L73" s="52">
        <f t="shared" si="35"/>
        <v>-9.4038523841900434E-3</v>
      </c>
      <c r="N73" s="40">
        <f t="shared" si="36"/>
        <v>9.3660043564731499</v>
      </c>
      <c r="O73" s="143">
        <f t="shared" si="37"/>
        <v>9.3976163890519633</v>
      </c>
      <c r="P73" s="52">
        <f t="shared" si="42"/>
        <v>3.3751887545263948E-3</v>
      </c>
    </row>
    <row r="74" spans="1:16" ht="20.100000000000001" customHeight="1" x14ac:dyDescent="0.25">
      <c r="A74" s="38" t="s">
        <v>168</v>
      </c>
      <c r="B74" s="19">
        <v>4078.7300000000005</v>
      </c>
      <c r="C74" s="140">
        <v>3660.08</v>
      </c>
      <c r="D74" s="247">
        <f t="shared" si="38"/>
        <v>5.0516324887916061E-2</v>
      </c>
      <c r="E74" s="215">
        <f t="shared" si="39"/>
        <v>5.3713227238820369E-2</v>
      </c>
      <c r="F74" s="52">
        <f t="shared" si="34"/>
        <v>-0.10264224403184337</v>
      </c>
      <c r="H74" s="19">
        <v>1829.7070000000001</v>
      </c>
      <c r="I74" s="140">
        <v>1783.7440000000001</v>
      </c>
      <c r="J74" s="214">
        <f t="shared" si="40"/>
        <v>2.2661483663222185E-2</v>
      </c>
      <c r="K74" s="215">
        <f t="shared" si="41"/>
        <v>2.6177200172641694E-2</v>
      </c>
      <c r="L74" s="52">
        <f t="shared" si="35"/>
        <v>-2.5120415454496246E-2</v>
      </c>
      <c r="N74" s="40">
        <f t="shared" si="36"/>
        <v>4.4859723492361594</v>
      </c>
      <c r="O74" s="143">
        <f t="shared" si="37"/>
        <v>4.8735109615090382</v>
      </c>
      <c r="P74" s="52">
        <f t="shared" si="42"/>
        <v>8.6388988184215226E-2</v>
      </c>
    </row>
    <row r="75" spans="1:16" ht="20.100000000000001" customHeight="1" x14ac:dyDescent="0.25">
      <c r="A75" s="38" t="s">
        <v>205</v>
      </c>
      <c r="B75" s="19">
        <v>248.04999999999998</v>
      </c>
      <c r="C75" s="140">
        <v>904.18000000000006</v>
      </c>
      <c r="D75" s="247">
        <f t="shared" si="38"/>
        <v>3.0721755027784572E-3</v>
      </c>
      <c r="E75" s="215">
        <f t="shared" si="39"/>
        <v>1.326922520950269E-2</v>
      </c>
      <c r="F75" s="52">
        <f t="shared" si="34"/>
        <v>2.6451521870590611</v>
      </c>
      <c r="H75" s="19">
        <v>180.58599999999998</v>
      </c>
      <c r="I75" s="140">
        <v>1002.0429999999999</v>
      </c>
      <c r="J75" s="214">
        <f t="shared" si="40"/>
        <v>2.2366131237442064E-3</v>
      </c>
      <c r="K75" s="215">
        <f t="shared" si="41"/>
        <v>1.4705406264909312E-2</v>
      </c>
      <c r="L75" s="52">
        <f t="shared" si="35"/>
        <v>4.5488409954260014</v>
      </c>
      <c r="N75" s="40">
        <f t="shared" si="36"/>
        <v>7.2802257609352949</v>
      </c>
      <c r="O75" s="143">
        <f t="shared" si="37"/>
        <v>11.082339799597422</v>
      </c>
      <c r="P75" s="52">
        <f t="shared" si="42"/>
        <v>0.52225221627930218</v>
      </c>
    </row>
    <row r="76" spans="1:16" ht="20.100000000000001" customHeight="1" x14ac:dyDescent="0.25">
      <c r="A76" s="38" t="s">
        <v>179</v>
      </c>
      <c r="B76" s="19">
        <v>746.7399999999999</v>
      </c>
      <c r="C76" s="140">
        <v>790.36</v>
      </c>
      <c r="D76" s="247">
        <f t="shared" si="38"/>
        <v>9.2486044545244308E-3</v>
      </c>
      <c r="E76" s="215">
        <f t="shared" si="39"/>
        <v>1.1598868407377453E-2</v>
      </c>
      <c r="F76" s="52">
        <f t="shared" si="34"/>
        <v>5.8413905777111343E-2</v>
      </c>
      <c r="H76" s="19">
        <v>616.52199999999993</v>
      </c>
      <c r="I76" s="140">
        <v>812.9670000000001</v>
      </c>
      <c r="J76" s="214">
        <f t="shared" si="40"/>
        <v>7.6358144943518636E-3</v>
      </c>
      <c r="K76" s="215">
        <f t="shared" si="41"/>
        <v>1.1930635726175953E-2</v>
      </c>
      <c r="L76" s="52">
        <f t="shared" si="35"/>
        <v>0.31863420932261977</v>
      </c>
      <c r="N76" s="40">
        <f t="shared" si="36"/>
        <v>8.2561801965878363</v>
      </c>
      <c r="O76" s="143">
        <f t="shared" si="37"/>
        <v>10.286034212257707</v>
      </c>
      <c r="P76" s="52">
        <f t="shared" si="42"/>
        <v>0.2458587345887607</v>
      </c>
    </row>
    <row r="77" spans="1:16" ht="20.100000000000001" customHeight="1" x14ac:dyDescent="0.25">
      <c r="A77" s="38" t="s">
        <v>184</v>
      </c>
      <c r="B77" s="19">
        <v>704.78000000000009</v>
      </c>
      <c r="C77" s="140">
        <v>1135.92</v>
      </c>
      <c r="D77" s="247">
        <f t="shared" si="38"/>
        <v>8.7289169556468513E-3</v>
      </c>
      <c r="E77" s="215">
        <f t="shared" si="39"/>
        <v>1.6670108053682114E-2</v>
      </c>
      <c r="F77" s="52">
        <f t="shared" si="34"/>
        <v>0.61173699594199604</v>
      </c>
      <c r="H77" s="19">
        <v>462.82799999999997</v>
      </c>
      <c r="I77" s="140">
        <v>802.83500000000004</v>
      </c>
      <c r="J77" s="214">
        <f t="shared" si="40"/>
        <v>5.7322670574478842E-3</v>
      </c>
      <c r="K77" s="215">
        <f t="shared" si="41"/>
        <v>1.1781944326429573E-2</v>
      </c>
      <c r="L77" s="52">
        <f t="shared" si="35"/>
        <v>0.73462927912745146</v>
      </c>
      <c r="N77" s="40">
        <f t="shared" ref="N77:N78" si="43">(H77/B77)*10</f>
        <v>6.5669854422656702</v>
      </c>
      <c r="O77" s="143">
        <f t="shared" ref="O77:O78" si="44">(I77/C77)*10</f>
        <v>7.0677072329037252</v>
      </c>
      <c r="P77" s="52">
        <f t="shared" ref="P77:P78" si="45">(O77-N77)/N77</f>
        <v>7.624834789725092E-2</v>
      </c>
    </row>
    <row r="78" spans="1:16" ht="20.100000000000001" customHeight="1" x14ac:dyDescent="0.25">
      <c r="A78" s="38" t="s">
        <v>206</v>
      </c>
      <c r="B78" s="19">
        <v>567.98</v>
      </c>
      <c r="C78" s="140">
        <v>583.34</v>
      </c>
      <c r="D78" s="247">
        <f t="shared" si="38"/>
        <v>7.0346069021088821E-3</v>
      </c>
      <c r="E78" s="215">
        <f t="shared" si="39"/>
        <v>8.5607620536964964E-3</v>
      </c>
      <c r="F78" s="52">
        <f t="shared" si="34"/>
        <v>2.7043205746681245E-2</v>
      </c>
      <c r="H78" s="19">
        <v>517.37400000000002</v>
      </c>
      <c r="I78" s="140">
        <v>764.69800000000009</v>
      </c>
      <c r="J78" s="214">
        <f t="shared" si="40"/>
        <v>6.4078360353739235E-3</v>
      </c>
      <c r="K78" s="215">
        <f t="shared" si="41"/>
        <v>1.1222267667119697E-2</v>
      </c>
      <c r="L78" s="52">
        <f t="shared" si="35"/>
        <v>0.47803716460432888</v>
      </c>
      <c r="N78" s="40">
        <f t="shared" si="43"/>
        <v>9.1090179231663093</v>
      </c>
      <c r="O78" s="143">
        <f t="shared" si="44"/>
        <v>13.10895875475709</v>
      </c>
      <c r="P78" s="52">
        <f t="shared" si="45"/>
        <v>0.43911877936017879</v>
      </c>
    </row>
    <row r="79" spans="1:16" ht="20.100000000000001" customHeight="1" x14ac:dyDescent="0.25">
      <c r="A79" s="38" t="s">
        <v>233</v>
      </c>
      <c r="B79" s="19">
        <v>726.74999999999989</v>
      </c>
      <c r="C79" s="140">
        <v>704.24</v>
      </c>
      <c r="D79" s="247">
        <f t="shared" si="38"/>
        <v>9.0010221594204534E-3</v>
      </c>
      <c r="E79" s="215">
        <f t="shared" si="39"/>
        <v>1.0335020860381974E-2</v>
      </c>
      <c r="F79" s="52">
        <f t="shared" si="34"/>
        <v>-3.097351221190214E-2</v>
      </c>
      <c r="H79" s="19">
        <v>520.83799999999997</v>
      </c>
      <c r="I79" s="140">
        <v>562.15899999999988</v>
      </c>
      <c r="J79" s="214">
        <f t="shared" si="40"/>
        <v>6.4507387402383638E-3</v>
      </c>
      <c r="K79" s="215">
        <f t="shared" si="41"/>
        <v>8.2499218900537723E-3</v>
      </c>
      <c r="L79" s="52">
        <f t="shared" ref="L79:L80" si="46">(I79-H79)/H79</f>
        <v>7.9335609152941827E-2</v>
      </c>
      <c r="N79" s="40">
        <f t="shared" ref="N79:N80" si="47">(H79/B79)*10</f>
        <v>7.1666735466116283</v>
      </c>
      <c r="O79" s="143">
        <f t="shared" ref="O79:O80" si="48">(I79/C79)*10</f>
        <v>7.9824917641713036</v>
      </c>
      <c r="P79" s="52">
        <f t="shared" ref="P79:P80" si="49">(O79-N79)/N79</f>
        <v>0.11383499084388887</v>
      </c>
    </row>
    <row r="80" spans="1:16" ht="20.100000000000001" customHeight="1" x14ac:dyDescent="0.25">
      <c r="A80" s="38" t="s">
        <v>209</v>
      </c>
      <c r="B80" s="19">
        <v>396.6</v>
      </c>
      <c r="C80" s="140">
        <v>782.86999999999989</v>
      </c>
      <c r="D80" s="247">
        <f t="shared" si="38"/>
        <v>4.9120129183710393E-3</v>
      </c>
      <c r="E80" s="215">
        <f t="shared" si="39"/>
        <v>1.1488949478824314E-2</v>
      </c>
      <c r="F80" s="52">
        <f t="shared" si="34"/>
        <v>0.9739536056480077</v>
      </c>
      <c r="H80" s="19">
        <v>261.70400000000001</v>
      </c>
      <c r="I80" s="140">
        <v>548.12800000000004</v>
      </c>
      <c r="J80" s="214">
        <f t="shared" si="40"/>
        <v>3.2412844901396226E-3</v>
      </c>
      <c r="K80" s="215">
        <f t="shared" si="41"/>
        <v>8.0440110106773984E-3</v>
      </c>
      <c r="L80" s="52">
        <f t="shared" si="46"/>
        <v>1.0944578607892888</v>
      </c>
      <c r="N80" s="40">
        <f t="shared" si="47"/>
        <v>6.5986888552697929</v>
      </c>
      <c r="O80" s="143">
        <f t="shared" si="48"/>
        <v>7.0015200480284099</v>
      </c>
      <c r="P80" s="52">
        <f t="shared" si="49"/>
        <v>6.1047156729766267E-2</v>
      </c>
    </row>
    <row r="81" spans="1:16" ht="20.100000000000001" customHeight="1" x14ac:dyDescent="0.25">
      <c r="A81" s="38" t="s">
        <v>185</v>
      </c>
      <c r="B81" s="19">
        <v>1545.6699999999998</v>
      </c>
      <c r="C81" s="140">
        <v>625.11999999999989</v>
      </c>
      <c r="D81" s="247">
        <f t="shared" si="38"/>
        <v>1.9143598102719522E-2</v>
      </c>
      <c r="E81" s="215">
        <f t="shared" si="39"/>
        <v>9.1739012839969023E-3</v>
      </c>
      <c r="F81" s="52">
        <f t="shared" si="34"/>
        <v>-0.59556697095757827</v>
      </c>
      <c r="H81" s="19">
        <v>937.8599999999999</v>
      </c>
      <c r="I81" s="140">
        <v>474.74599999999992</v>
      </c>
      <c r="J81" s="214">
        <f t="shared" si="40"/>
        <v>1.1615684406514023E-2</v>
      </c>
      <c r="K81" s="215">
        <f t="shared" si="41"/>
        <v>6.9670990193441158E-3</v>
      </c>
      <c r="L81" s="52">
        <f t="shared" si="35"/>
        <v>-0.49379864798584011</v>
      </c>
      <c r="N81" s="40">
        <f t="shared" ref="N81" si="50">(H81/B81)*10</f>
        <v>6.06765997916761</v>
      </c>
      <c r="O81" s="143">
        <f t="shared" ref="O81" si="51">(I81/C81)*10</f>
        <v>7.5944778602508318</v>
      </c>
      <c r="P81" s="52">
        <f t="shared" ref="P81" si="52">(O81-N81)/N81</f>
        <v>0.25163207666964188</v>
      </c>
    </row>
    <row r="82" spans="1:16" ht="20.100000000000001" customHeight="1" x14ac:dyDescent="0.25">
      <c r="A82" s="38" t="s">
        <v>188</v>
      </c>
      <c r="B82" s="19">
        <v>1914.0300000000002</v>
      </c>
      <c r="C82" s="140">
        <v>826.11</v>
      </c>
      <c r="D82" s="247">
        <f t="shared" si="38"/>
        <v>2.3705849939863136E-2</v>
      </c>
      <c r="E82" s="215">
        <f t="shared" si="39"/>
        <v>1.212351482870918E-2</v>
      </c>
      <c r="F82" s="52">
        <f t="shared" si="34"/>
        <v>-0.56839234494757129</v>
      </c>
      <c r="H82" s="19">
        <v>1105.0519999999999</v>
      </c>
      <c r="I82" s="140">
        <v>443.41600000000005</v>
      </c>
      <c r="J82" s="214">
        <f t="shared" si="40"/>
        <v>1.368640872282338E-2</v>
      </c>
      <c r="K82" s="215">
        <f t="shared" si="41"/>
        <v>6.5073179737406761E-3</v>
      </c>
      <c r="L82" s="52">
        <f t="shared" si="35"/>
        <v>-0.59873743498043519</v>
      </c>
      <c r="N82" s="40">
        <f t="shared" ref="N82" si="53">(H82/B82)*10</f>
        <v>5.7734309284598453</v>
      </c>
      <c r="O82" s="143">
        <f t="shared" ref="O82" si="54">(I82/C82)*10</f>
        <v>5.3675176429289086</v>
      </c>
      <c r="P82" s="52">
        <f t="shared" ref="P82" si="55">(O82-N82)/N82</f>
        <v>-7.0307117303509595E-2</v>
      </c>
    </row>
    <row r="83" spans="1:16" ht="20.100000000000001" customHeight="1" x14ac:dyDescent="0.25">
      <c r="A83" s="38" t="s">
        <v>215</v>
      </c>
      <c r="B83" s="19">
        <v>783.99</v>
      </c>
      <c r="C83" s="140">
        <v>503.16</v>
      </c>
      <c r="D83" s="247">
        <f t="shared" si="38"/>
        <v>9.7099571555060785E-3</v>
      </c>
      <c r="E83" s="215">
        <f t="shared" si="39"/>
        <v>7.3840865274761363E-3</v>
      </c>
      <c r="F83" s="52">
        <f t="shared" si="34"/>
        <v>-0.35820609956759653</v>
      </c>
      <c r="H83" s="19">
        <v>733.95400000000006</v>
      </c>
      <c r="I83" s="140">
        <v>428.63699999999994</v>
      </c>
      <c r="J83" s="214">
        <f t="shared" si="40"/>
        <v>9.0902459139941948E-3</v>
      </c>
      <c r="K83" s="215">
        <f t="shared" si="41"/>
        <v>6.2904298769333577E-3</v>
      </c>
      <c r="L83" s="52">
        <f t="shared" ref="L83" si="56">(I83-H83)/H83</f>
        <v>-0.41598928543205715</v>
      </c>
      <c r="N83" s="40">
        <f t="shared" ref="N83" si="57">(H83/B83)*10</f>
        <v>9.3617775736935425</v>
      </c>
      <c r="O83" s="143">
        <f t="shared" ref="O83" si="58">(I83/C83)*10</f>
        <v>8.5189005485332672</v>
      </c>
      <c r="P83" s="52">
        <f t="shared" ref="P83" si="59">(O83-N83)/N83</f>
        <v>-9.0033865740278579E-2</v>
      </c>
    </row>
    <row r="84" spans="1:16" ht="20.100000000000001" customHeight="1" x14ac:dyDescent="0.25">
      <c r="A84" s="38" t="s">
        <v>189</v>
      </c>
      <c r="B84" s="19">
        <v>281.94</v>
      </c>
      <c r="C84" s="140">
        <v>283.54000000000002</v>
      </c>
      <c r="D84" s="247">
        <f t="shared" si="38"/>
        <v>3.4919135708661891E-3</v>
      </c>
      <c r="E84" s="215">
        <f t="shared" si="39"/>
        <v>4.1610698266964464E-3</v>
      </c>
      <c r="F84" s="52">
        <f t="shared" si="34"/>
        <v>5.6749663048876456E-3</v>
      </c>
      <c r="H84" s="19">
        <v>342.80100000000004</v>
      </c>
      <c r="I84" s="140">
        <v>356.27100000000002</v>
      </c>
      <c r="J84" s="214">
        <f t="shared" si="40"/>
        <v>4.2456957650794519E-3</v>
      </c>
      <c r="K84" s="215">
        <f t="shared" si="41"/>
        <v>5.2284281167629589E-3</v>
      </c>
      <c r="L84" s="52">
        <f t="shared" ref="L84:L94" si="60">(I84-H84)/H84</f>
        <v>3.9293934381754922E-2</v>
      </c>
      <c r="N84" s="40">
        <f t="shared" ref="N84:N90" si="61">(H84/B84)*10</f>
        <v>12.158650776761014</v>
      </c>
      <c r="O84" s="143">
        <f t="shared" ref="O84:O90" si="62">(I84/C84)*10</f>
        <v>12.565105452493475</v>
      </c>
      <c r="P84" s="52">
        <f t="shared" ref="P84:P90" si="63">(O84-N84)/N84</f>
        <v>3.342925816319376E-2</v>
      </c>
    </row>
    <row r="85" spans="1:16" ht="20.100000000000001" customHeight="1" x14ac:dyDescent="0.25">
      <c r="A85" s="38" t="s">
        <v>234</v>
      </c>
      <c r="B85" s="19">
        <v>273.71999999999997</v>
      </c>
      <c r="C85" s="140">
        <v>240.36</v>
      </c>
      <c r="D85" s="247">
        <f t="shared" si="38"/>
        <v>3.390106343965004E-3</v>
      </c>
      <c r="E85" s="215">
        <f t="shared" si="39"/>
        <v>3.5273850022739571E-3</v>
      </c>
      <c r="F85" s="52">
        <f t="shared" si="34"/>
        <v>-0.12187637001315198</v>
      </c>
      <c r="H85" s="19">
        <v>300.29399999999998</v>
      </c>
      <c r="I85" s="140">
        <v>272.69100000000003</v>
      </c>
      <c r="J85" s="214">
        <f t="shared" si="40"/>
        <v>3.7192335030491997E-3</v>
      </c>
      <c r="K85" s="215">
        <f t="shared" si="41"/>
        <v>4.0018561476746865E-3</v>
      </c>
      <c r="L85" s="52">
        <f t="shared" si="60"/>
        <v>-9.1919918479889548E-2</v>
      </c>
      <c r="N85" s="40">
        <f t="shared" si="61"/>
        <v>10.970846120122754</v>
      </c>
      <c r="O85" s="143">
        <f t="shared" si="62"/>
        <v>11.345107338991514</v>
      </c>
      <c r="P85" s="52">
        <f t="shared" si="63"/>
        <v>3.4114161731089207E-2</v>
      </c>
    </row>
    <row r="86" spans="1:16" ht="20.100000000000001" customHeight="1" x14ac:dyDescent="0.25">
      <c r="A86" s="38" t="s">
        <v>218</v>
      </c>
      <c r="B86" s="19">
        <v>290.7</v>
      </c>
      <c r="C86" s="140">
        <v>245.51</v>
      </c>
      <c r="D86" s="247">
        <f t="shared" si="38"/>
        <v>3.6004088637681818E-3</v>
      </c>
      <c r="E86" s="215">
        <f t="shared" si="39"/>
        <v>3.6029634377944711E-3</v>
      </c>
      <c r="F86" s="52">
        <f t="shared" si="34"/>
        <v>-0.15545235638114896</v>
      </c>
      <c r="H86" s="19">
        <v>278.23599999999999</v>
      </c>
      <c r="I86" s="140">
        <v>249.14099999999999</v>
      </c>
      <c r="J86" s="214">
        <f t="shared" si="40"/>
        <v>3.4460383922236115E-3</v>
      </c>
      <c r="K86" s="215">
        <f t="shared" si="41"/>
        <v>3.6562499036925274E-3</v>
      </c>
      <c r="L86" s="52">
        <f t="shared" si="60"/>
        <v>-0.10456950214925459</v>
      </c>
      <c r="N86" s="40">
        <f t="shared" si="61"/>
        <v>9.5712418300653592</v>
      </c>
      <c r="O86" s="143">
        <f t="shared" si="62"/>
        <v>10.147896216040079</v>
      </c>
      <c r="P86" s="52">
        <f t="shared" si="63"/>
        <v>6.0248648630245961E-2</v>
      </c>
    </row>
    <row r="87" spans="1:16" ht="20.100000000000001" customHeight="1" x14ac:dyDescent="0.25">
      <c r="A87" s="38" t="s">
        <v>211</v>
      </c>
      <c r="B87" s="19">
        <v>934.4</v>
      </c>
      <c r="C87" s="140">
        <v>482.02</v>
      </c>
      <c r="D87" s="247">
        <f t="shared" si="38"/>
        <v>1.1572831242879219E-2</v>
      </c>
      <c r="E87" s="215">
        <f t="shared" si="39"/>
        <v>7.0738480562327032E-3</v>
      </c>
      <c r="F87" s="52">
        <f t="shared" si="34"/>
        <v>-0.48413955479452053</v>
      </c>
      <c r="H87" s="19">
        <v>480.40300000000002</v>
      </c>
      <c r="I87" s="140">
        <v>232.51400000000001</v>
      </c>
      <c r="J87" s="214">
        <f t="shared" si="40"/>
        <v>5.9499388351593602E-3</v>
      </c>
      <c r="K87" s="215">
        <f t="shared" si="41"/>
        <v>3.4122416226440625E-3</v>
      </c>
      <c r="L87" s="52">
        <f t="shared" si="60"/>
        <v>-0.51600218982812351</v>
      </c>
      <c r="N87" s="40">
        <f t="shared" si="61"/>
        <v>5.1412992294520556</v>
      </c>
      <c r="O87" s="143">
        <f t="shared" si="62"/>
        <v>4.8237417534542137</v>
      </c>
      <c r="P87" s="52">
        <f t="shared" si="63"/>
        <v>-6.1765997625406882E-2</v>
      </c>
    </row>
    <row r="88" spans="1:16" ht="20.100000000000001" customHeight="1" x14ac:dyDescent="0.25">
      <c r="A88" s="38" t="s">
        <v>235</v>
      </c>
      <c r="B88" s="19">
        <v>47.190000000000005</v>
      </c>
      <c r="C88" s="140">
        <v>217.4</v>
      </c>
      <c r="D88" s="247">
        <f t="shared" si="38"/>
        <v>5.844626566261456E-4</v>
      </c>
      <c r="E88" s="215">
        <f t="shared" si="39"/>
        <v>3.1904372586718183E-3</v>
      </c>
      <c r="F88" s="52">
        <f t="shared" si="34"/>
        <v>3.6069082432718793</v>
      </c>
      <c r="H88" s="19">
        <v>26.164999999999999</v>
      </c>
      <c r="I88" s="140">
        <v>202.46199999999999</v>
      </c>
      <c r="J88" s="214">
        <f t="shared" si="40"/>
        <v>3.2406156835395418E-4</v>
      </c>
      <c r="K88" s="215">
        <f t="shared" si="41"/>
        <v>2.971215769389207E-3</v>
      </c>
      <c r="L88" s="52">
        <f t="shared" si="60"/>
        <v>6.7378941333842919</v>
      </c>
      <c r="N88" s="40">
        <f t="shared" si="61"/>
        <v>5.5446069082432716</v>
      </c>
      <c r="O88" s="143">
        <f t="shared" si="62"/>
        <v>9.3128794848206056</v>
      </c>
      <c r="P88" s="52">
        <f t="shared" si="63"/>
        <v>0.67962844597242267</v>
      </c>
    </row>
    <row r="89" spans="1:16" ht="20.100000000000001" customHeight="1" x14ac:dyDescent="0.25">
      <c r="A89" s="38" t="s">
        <v>213</v>
      </c>
      <c r="B89" s="19">
        <v>0.12</v>
      </c>
      <c r="C89" s="140">
        <v>350.17</v>
      </c>
      <c r="D89" s="247">
        <f t="shared" si="38"/>
        <v>1.486236889068393E-6</v>
      </c>
      <c r="E89" s="215">
        <f t="shared" si="39"/>
        <v>5.1388933526638021E-3</v>
      </c>
      <c r="F89" s="52">
        <f t="shared" si="34"/>
        <v>2917.0833333333335</v>
      </c>
      <c r="H89" s="19">
        <v>0.25</v>
      </c>
      <c r="I89" s="140">
        <v>198.73899999999998</v>
      </c>
      <c r="J89" s="214">
        <f t="shared" si="40"/>
        <v>3.0963268522258189E-6</v>
      </c>
      <c r="K89" s="215">
        <f t="shared" si="41"/>
        <v>2.9165791644488424E-3</v>
      </c>
      <c r="L89" s="52">
        <f t="shared" si="60"/>
        <v>793.9559999999999</v>
      </c>
      <c r="N89" s="40">
        <f t="shared" si="61"/>
        <v>20.833333333333336</v>
      </c>
      <c r="O89" s="143">
        <f t="shared" si="62"/>
        <v>5.6755004711997028</v>
      </c>
      <c r="P89" s="52">
        <f t="shared" si="63"/>
        <v>-0.72757597738241431</v>
      </c>
    </row>
    <row r="90" spans="1:16" ht="20.100000000000001" customHeight="1" x14ac:dyDescent="0.25">
      <c r="A90" s="38" t="s">
        <v>236</v>
      </c>
      <c r="B90" s="19">
        <v>247.86</v>
      </c>
      <c r="C90" s="140">
        <v>372.19</v>
      </c>
      <c r="D90" s="247">
        <f t="shared" si="38"/>
        <v>3.0698222943707659E-3</v>
      </c>
      <c r="E90" s="215">
        <f t="shared" si="39"/>
        <v>5.4620461973554002E-3</v>
      </c>
      <c r="F90" s="52">
        <f t="shared" si="34"/>
        <v>0.50161381424997975</v>
      </c>
      <c r="H90" s="19">
        <v>115.48900000000002</v>
      </c>
      <c r="I90" s="140">
        <v>189.49799999999999</v>
      </c>
      <c r="J90" s="214">
        <f t="shared" si="40"/>
        <v>1.4303667673468306E-3</v>
      </c>
      <c r="K90" s="215">
        <f t="shared" si="41"/>
        <v>2.7809635678187313E-3</v>
      </c>
      <c r="L90" s="52">
        <f t="shared" si="60"/>
        <v>0.64083159435097681</v>
      </c>
      <c r="N90" s="40">
        <f t="shared" si="61"/>
        <v>4.6594448478980075</v>
      </c>
      <c r="O90" s="143">
        <f t="shared" si="62"/>
        <v>5.0914317955882744</v>
      </c>
      <c r="P90" s="52">
        <f t="shared" si="63"/>
        <v>9.27121066547546E-2</v>
      </c>
    </row>
    <row r="91" spans="1:16" ht="20.100000000000001" customHeight="1" x14ac:dyDescent="0.25">
      <c r="A91" s="38" t="s">
        <v>237</v>
      </c>
      <c r="B91" s="19">
        <v>89.149999999999991</v>
      </c>
      <c r="C91" s="140">
        <v>146.75000000000003</v>
      </c>
      <c r="D91" s="247">
        <f t="shared" si="38"/>
        <v>1.1041501555037268E-3</v>
      </c>
      <c r="E91" s="215">
        <f t="shared" si="39"/>
        <v>2.1536185267253421E-3</v>
      </c>
      <c r="F91" s="52">
        <f t="shared" si="34"/>
        <v>0.6461020751542349</v>
      </c>
      <c r="H91" s="19">
        <v>139.86799999999999</v>
      </c>
      <c r="I91" s="140">
        <v>179.24099999999999</v>
      </c>
      <c r="J91" s="214">
        <f t="shared" si="40"/>
        <v>1.7323081766684831E-3</v>
      </c>
      <c r="K91" s="215">
        <f t="shared" si="41"/>
        <v>2.6304377400257375E-3</v>
      </c>
      <c r="L91" s="52">
        <f t="shared" si="60"/>
        <v>0.28150112963651436</v>
      </c>
      <c r="N91" s="40">
        <f t="shared" ref="N91:N94" si="64">(H91/B91)*10</f>
        <v>15.689063376332026</v>
      </c>
      <c r="O91" s="143">
        <f t="shared" ref="O91:O94" si="65">(I91/C91)*10</f>
        <v>12.214037478705277</v>
      </c>
      <c r="P91" s="52">
        <f t="shared" ref="P91:P94" si="66">(O91-N91)/N91</f>
        <v>-0.22149352158708541</v>
      </c>
    </row>
    <row r="92" spans="1:16" ht="20.100000000000001" customHeight="1" x14ac:dyDescent="0.25">
      <c r="A92" s="38" t="s">
        <v>224</v>
      </c>
      <c r="B92" s="19">
        <v>279.84000000000003</v>
      </c>
      <c r="C92" s="140">
        <v>383.22</v>
      </c>
      <c r="D92" s="247">
        <f t="shared" si="38"/>
        <v>3.4659044253074929E-3</v>
      </c>
      <c r="E92" s="215">
        <f t="shared" si="39"/>
        <v>5.6239161281886581E-3</v>
      </c>
      <c r="F92" s="52">
        <f t="shared" si="34"/>
        <v>0.36942538593481983</v>
      </c>
      <c r="H92" s="19">
        <v>119.11200000000001</v>
      </c>
      <c r="I92" s="140">
        <v>161.25200000000001</v>
      </c>
      <c r="J92" s="214">
        <f t="shared" si="40"/>
        <v>1.475238736089287E-3</v>
      </c>
      <c r="K92" s="215">
        <f t="shared" si="41"/>
        <v>2.3664415309813617E-3</v>
      </c>
      <c r="L92" s="52">
        <f t="shared" si="60"/>
        <v>0.3537846732487071</v>
      </c>
      <c r="N92" s="40">
        <f t="shared" si="64"/>
        <v>4.2564322469982843</v>
      </c>
      <c r="O92" s="143">
        <f t="shared" si="65"/>
        <v>4.2078179635718387</v>
      </c>
      <c r="P92" s="52">
        <f t="shared" si="66"/>
        <v>-1.1421369025838315E-2</v>
      </c>
    </row>
    <row r="93" spans="1:16" ht="20.100000000000001" customHeight="1" x14ac:dyDescent="0.25">
      <c r="A93" s="38" t="s">
        <v>210</v>
      </c>
      <c r="B93" s="19">
        <v>309.45999999999998</v>
      </c>
      <c r="C93" s="140">
        <v>196.23</v>
      </c>
      <c r="D93" s="247">
        <f t="shared" si="38"/>
        <v>3.8327572307592073E-3</v>
      </c>
      <c r="E93" s="215">
        <f t="shared" si="39"/>
        <v>2.8797585246971981E-3</v>
      </c>
      <c r="F93" s="52">
        <f t="shared" si="34"/>
        <v>-0.36589543075033931</v>
      </c>
      <c r="H93" s="19">
        <v>221.80799999999999</v>
      </c>
      <c r="I93" s="140">
        <v>152.172</v>
      </c>
      <c r="J93" s="214">
        <f t="shared" si="40"/>
        <v>2.7471602657540175E-3</v>
      </c>
      <c r="K93" s="215">
        <f t="shared" si="41"/>
        <v>2.2331886776752892E-3</v>
      </c>
      <c r="L93" s="52">
        <f t="shared" si="60"/>
        <v>-0.3139471975762822</v>
      </c>
      <c r="N93" s="40">
        <f t="shared" si="64"/>
        <v>7.1675822400310221</v>
      </c>
      <c r="O93" s="143">
        <f t="shared" si="65"/>
        <v>7.7547775569484791</v>
      </c>
      <c r="P93" s="52">
        <f t="shared" si="66"/>
        <v>8.192376414433937E-2</v>
      </c>
    </row>
    <row r="94" spans="1:16" ht="20.100000000000001" customHeight="1" x14ac:dyDescent="0.25">
      <c r="A94" s="38" t="s">
        <v>238</v>
      </c>
      <c r="B94" s="19">
        <v>99.9</v>
      </c>
      <c r="C94" s="140">
        <v>149.16999999999999</v>
      </c>
      <c r="D94" s="247">
        <f t="shared" si="38"/>
        <v>1.2372922101494372E-3</v>
      </c>
      <c r="E94" s="215">
        <f t="shared" si="39"/>
        <v>2.1891330537077971E-3</v>
      </c>
      <c r="F94" s="52">
        <f t="shared" si="34"/>
        <v>0.49319319319319299</v>
      </c>
      <c r="H94" s="19">
        <v>77.385000000000005</v>
      </c>
      <c r="I94" s="140">
        <v>125.39800000000001</v>
      </c>
      <c r="J94" s="214">
        <f t="shared" si="40"/>
        <v>9.5843701383797994E-4</v>
      </c>
      <c r="K94" s="215">
        <f t="shared" ref="K94" si="67">I94/$I$96</f>
        <v>1.8402688655148514E-3</v>
      </c>
      <c r="L94" s="52">
        <f t="shared" si="60"/>
        <v>0.62044323835368609</v>
      </c>
      <c r="N94" s="40">
        <f t="shared" si="64"/>
        <v>7.7462462462462467</v>
      </c>
      <c r="O94" s="143">
        <f t="shared" si="65"/>
        <v>8.406381980290945</v>
      </c>
      <c r="P94" s="52">
        <f t="shared" si="66"/>
        <v>8.5220081192822067E-2</v>
      </c>
    </row>
    <row r="95" spans="1:16" ht="20.100000000000001" customHeight="1" thickBot="1" x14ac:dyDescent="0.3">
      <c r="A95" s="8" t="s">
        <v>17</v>
      </c>
      <c r="B95" s="19">
        <f>B96-SUM(B68:B94)</f>
        <v>1783.480000000025</v>
      </c>
      <c r="C95" s="142">
        <f>C96-SUM(C68:C94)</f>
        <v>2133.6100000000151</v>
      </c>
      <c r="D95" s="247">
        <f t="shared" si="38"/>
        <v>2.2088948057631123E-2</v>
      </c>
      <c r="E95" s="215">
        <f t="shared" si="39"/>
        <v>3.1311632196296346E-2</v>
      </c>
      <c r="F95" s="52">
        <f>(C95-B95)/B95</f>
        <v>0.19631843362414222</v>
      </c>
      <c r="H95" s="19">
        <f>H96-SUM(H68:H94)</f>
        <v>23436.142</v>
      </c>
      <c r="I95" s="142">
        <f>I96-SUM(I68:I94)</f>
        <v>11811.121000000014</v>
      </c>
      <c r="J95" s="214">
        <f t="shared" si="40"/>
        <v>0.29026382314870919</v>
      </c>
      <c r="K95" s="215">
        <f t="shared" si="41"/>
        <v>0.17333321299485366</v>
      </c>
      <c r="L95" s="52">
        <f>(I95-H95)/H95</f>
        <v>-0.49602963661851796</v>
      </c>
      <c r="N95" s="40">
        <f t="shared" si="36"/>
        <v>131.40681140242486</v>
      </c>
      <c r="O95" s="143">
        <f t="shared" si="37"/>
        <v>55.3574505181356</v>
      </c>
      <c r="P95" s="52">
        <f>(O95-N95)/N95</f>
        <v>-0.57873225955839536</v>
      </c>
    </row>
    <row r="96" spans="1:16" ht="26.25" customHeight="1" thickBot="1" x14ac:dyDescent="0.3">
      <c r="A96" s="12" t="s">
        <v>18</v>
      </c>
      <c r="B96" s="17">
        <v>80740.830000000016</v>
      </c>
      <c r="C96" s="145">
        <v>68141.13</v>
      </c>
      <c r="D96" s="243">
        <f>SUM(D68:D95)</f>
        <v>1</v>
      </c>
      <c r="E96" s="244">
        <f>SUM(E68:E95)</f>
        <v>1.0000000000000002</v>
      </c>
      <c r="F96" s="57">
        <f>(C96-B96)/B96</f>
        <v>-0.15605115775995873</v>
      </c>
      <c r="G96" s="1"/>
      <c r="H96" s="17">
        <v>80740.830000000016</v>
      </c>
      <c r="I96" s="145">
        <v>68141.13</v>
      </c>
      <c r="J96" s="255">
        <f t="shared" si="40"/>
        <v>1</v>
      </c>
      <c r="K96" s="244">
        <f t="shared" si="41"/>
        <v>1</v>
      </c>
      <c r="L96" s="57">
        <f>(I96-H96)/H96</f>
        <v>-0.15605115775995873</v>
      </c>
      <c r="M96" s="1"/>
      <c r="N96" s="37">
        <f t="shared" si="36"/>
        <v>10</v>
      </c>
      <c r="O96" s="150">
        <f t="shared" si="37"/>
        <v>10</v>
      </c>
      <c r="P96" s="57">
        <f>(O96-N96)/N96</f>
        <v>0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R10" sqref="R10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148</v>
      </c>
    </row>
    <row r="2" spans="1:18" ht="15.75" thickBot="1" x14ac:dyDescent="0.3"/>
    <row r="3" spans="1:18" x14ac:dyDescent="0.25">
      <c r="A3" s="332" t="s">
        <v>16</v>
      </c>
      <c r="B3" s="346"/>
      <c r="C3" s="346"/>
      <c r="D3" s="349" t="s">
        <v>1</v>
      </c>
      <c r="E3" s="345"/>
      <c r="F3" s="349" t="s">
        <v>104</v>
      </c>
      <c r="G3" s="345"/>
      <c r="H3" s="130" t="s">
        <v>0</v>
      </c>
      <c r="J3" s="351" t="s">
        <v>19</v>
      </c>
      <c r="K3" s="345"/>
      <c r="L3" s="343" t="s">
        <v>104</v>
      </c>
      <c r="M3" s="344"/>
      <c r="N3" s="130" t="s">
        <v>0</v>
      </c>
      <c r="P3" s="357" t="s">
        <v>22</v>
      </c>
      <c r="Q3" s="345"/>
      <c r="R3" s="130" t="s">
        <v>0</v>
      </c>
    </row>
    <row r="4" spans="1:18" x14ac:dyDescent="0.25">
      <c r="A4" s="347"/>
      <c r="B4" s="348"/>
      <c r="C4" s="348"/>
      <c r="D4" s="352" t="s">
        <v>162</v>
      </c>
      <c r="E4" s="354"/>
      <c r="F4" s="352" t="str">
        <f>D4</f>
        <v>jan-jul</v>
      </c>
      <c r="G4" s="354"/>
      <c r="H4" s="131" t="s">
        <v>138</v>
      </c>
      <c r="J4" s="355" t="str">
        <f>D4</f>
        <v>jan-jul</v>
      </c>
      <c r="K4" s="354"/>
      <c r="L4" s="356" t="str">
        <f>D4</f>
        <v>jan-jul</v>
      </c>
      <c r="M4" s="342"/>
      <c r="N4" s="131" t="str">
        <f>H4</f>
        <v>2022/2021</v>
      </c>
      <c r="P4" s="355" t="str">
        <f>D4</f>
        <v>jan-jul</v>
      </c>
      <c r="Q4" s="353"/>
      <c r="R4" s="131" t="str">
        <f>N4</f>
        <v>2022/2021</v>
      </c>
    </row>
    <row r="5" spans="1:18" ht="19.5" customHeight="1" thickBot="1" x14ac:dyDescent="0.3">
      <c r="A5" s="333"/>
      <c r="B5" s="358"/>
      <c r="C5" s="358"/>
      <c r="D5" s="99">
        <v>2021</v>
      </c>
      <c r="E5" s="160">
        <v>2022</v>
      </c>
      <c r="F5" s="99">
        <f>D5</f>
        <v>2021</v>
      </c>
      <c r="G5" s="134">
        <f>E5</f>
        <v>2022</v>
      </c>
      <c r="H5" s="166" t="s">
        <v>1</v>
      </c>
      <c r="J5" s="25">
        <f>D5</f>
        <v>2021</v>
      </c>
      <c r="K5" s="134">
        <f>E5</f>
        <v>2022</v>
      </c>
      <c r="L5" s="159">
        <f>F5</f>
        <v>2021</v>
      </c>
      <c r="M5" s="144">
        <f>G5</f>
        <v>2022</v>
      </c>
      <c r="N5" s="259">
        <v>1000</v>
      </c>
      <c r="P5" s="25">
        <f>D5</f>
        <v>2021</v>
      </c>
      <c r="Q5" s="134">
        <f>E5</f>
        <v>2022</v>
      </c>
      <c r="R5" s="166"/>
    </row>
    <row r="6" spans="1:18" ht="24" customHeight="1" x14ac:dyDescent="0.25">
      <c r="A6" s="161" t="s">
        <v>20</v>
      </c>
      <c r="B6" s="1"/>
      <c r="C6" s="1"/>
      <c r="D6" s="115">
        <v>8641.6299999999974</v>
      </c>
      <c r="E6" s="147">
        <v>8150.85</v>
      </c>
      <c r="F6" s="247">
        <f>D6/D8</f>
        <v>0.59657846702730755</v>
      </c>
      <c r="G6" s="246">
        <f>E6/E8</f>
        <v>0.59687038205972776</v>
      </c>
      <c r="H6" s="165">
        <f>(E6-D6)/D6</f>
        <v>-5.6792526409947794E-2</v>
      </c>
      <c r="I6" s="1"/>
      <c r="J6" s="19">
        <v>3690.3920000000016</v>
      </c>
      <c r="K6" s="147">
        <v>4128.277</v>
      </c>
      <c r="L6" s="247">
        <f>J6/J8</f>
        <v>0.40878526907675183</v>
      </c>
      <c r="M6" s="246">
        <f>K6/K8</f>
        <v>0.407189027781093</v>
      </c>
      <c r="N6" s="165">
        <f>(K6-J6)/J6</f>
        <v>0.11865541655195389</v>
      </c>
      <c r="P6" s="27">
        <f t="shared" ref="P6:Q8" si="0">(J6/D6)*10</f>
        <v>4.2704813790916791</v>
      </c>
      <c r="Q6" s="152">
        <f t="shared" si="0"/>
        <v>5.0648423170589574</v>
      </c>
      <c r="R6" s="165">
        <f>(Q6-P6)/P6</f>
        <v>0.18601203645483097</v>
      </c>
    </row>
    <row r="7" spans="1:18" ht="24" customHeight="1" thickBot="1" x14ac:dyDescent="0.3">
      <c r="A7" s="161" t="s">
        <v>21</v>
      </c>
      <c r="B7" s="1"/>
      <c r="C7" s="1"/>
      <c r="D7" s="117">
        <v>5843.6900000000005</v>
      </c>
      <c r="E7" s="140">
        <v>5505.1299999999974</v>
      </c>
      <c r="F7" s="247">
        <f>D7/D8</f>
        <v>0.40342153297269245</v>
      </c>
      <c r="G7" s="215">
        <f>E7/E8</f>
        <v>0.40312961794027219</v>
      </c>
      <c r="H7" s="55">
        <f t="shared" ref="H7:H8" si="1">(E7-D7)/D7</f>
        <v>-5.7935995920386452E-2</v>
      </c>
      <c r="J7" s="19">
        <v>5337.3110000000042</v>
      </c>
      <c r="K7" s="140">
        <v>6010.2009999999991</v>
      </c>
      <c r="L7" s="247">
        <f>J7/J8</f>
        <v>0.59121473092324828</v>
      </c>
      <c r="M7" s="215">
        <f>K7/K8</f>
        <v>0.592810972218907</v>
      </c>
      <c r="N7" s="102">
        <f t="shared" ref="N7:N8" si="2">(K7-J7)/J7</f>
        <v>0.12607284829383081</v>
      </c>
      <c r="P7" s="27">
        <f t="shared" si="0"/>
        <v>9.1334601938158997</v>
      </c>
      <c r="Q7" s="152">
        <f t="shared" si="0"/>
        <v>10.917455173628966</v>
      </c>
      <c r="R7" s="102">
        <f t="shared" ref="R7:R8" si="3">(Q7-P7)/P7</f>
        <v>0.19532520446314275</v>
      </c>
    </row>
    <row r="8" spans="1:18" ht="26.25" customHeight="1" thickBot="1" x14ac:dyDescent="0.3">
      <c r="A8" s="12" t="s">
        <v>12</v>
      </c>
      <c r="B8" s="162"/>
      <c r="C8" s="162"/>
      <c r="D8" s="163">
        <v>14485.319999999998</v>
      </c>
      <c r="E8" s="145">
        <v>13655.979999999998</v>
      </c>
      <c r="F8" s="243">
        <f>SUM(F6:F7)</f>
        <v>1</v>
      </c>
      <c r="G8" s="244">
        <f>SUM(G6:G7)</f>
        <v>1</v>
      </c>
      <c r="H8" s="164">
        <f t="shared" si="1"/>
        <v>-5.7253826632756494E-2</v>
      </c>
      <c r="I8" s="1"/>
      <c r="J8" s="17">
        <v>9027.703000000005</v>
      </c>
      <c r="K8" s="145">
        <v>10138.477999999999</v>
      </c>
      <c r="L8" s="243">
        <f>SUM(L6:L7)</f>
        <v>1</v>
      </c>
      <c r="M8" s="244">
        <f>SUM(M6:M7)</f>
        <v>1</v>
      </c>
      <c r="N8" s="164">
        <f t="shared" si="2"/>
        <v>0.12304071146336931</v>
      </c>
      <c r="O8" s="1"/>
      <c r="P8" s="29">
        <f t="shared" si="0"/>
        <v>6.2323117473414502</v>
      </c>
      <c r="Q8" s="146">
        <f t="shared" si="0"/>
        <v>7.4242039018803485</v>
      </c>
      <c r="R8" s="164">
        <f t="shared" si="3"/>
        <v>0.19124398824358071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workbookViewId="0">
      <selection activeCell="H84" sqref="H84:I84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149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5"/>
      <c r="D4" s="349" t="s">
        <v>104</v>
      </c>
      <c r="E4" s="345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5"/>
      <c r="P4" s="130" t="s">
        <v>0</v>
      </c>
    </row>
    <row r="5" spans="1:16" x14ac:dyDescent="0.25">
      <c r="A5" s="362"/>
      <c r="B5" s="352" t="s">
        <v>162</v>
      </c>
      <c r="C5" s="354"/>
      <c r="D5" s="352" t="str">
        <f>B5</f>
        <v>jan-jul</v>
      </c>
      <c r="E5" s="354"/>
      <c r="F5" s="131" t="s">
        <v>138</v>
      </c>
      <c r="H5" s="355" t="str">
        <f>B5</f>
        <v>jan-jul</v>
      </c>
      <c r="I5" s="354"/>
      <c r="J5" s="352" t="str">
        <f>B5</f>
        <v>jan-jul</v>
      </c>
      <c r="K5" s="353"/>
      <c r="L5" s="131" t="str">
        <f>F5</f>
        <v>2022/2021</v>
      </c>
      <c r="N5" s="355" t="str">
        <f>B5</f>
        <v>jan-jul</v>
      </c>
      <c r="O5" s="353"/>
      <c r="P5" s="131" t="str">
        <f>L5</f>
        <v>2022/2021</v>
      </c>
    </row>
    <row r="6" spans="1:16" ht="19.5" customHeight="1" thickBot="1" x14ac:dyDescent="0.3">
      <c r="A6" s="363"/>
      <c r="B6" s="99">
        <f>'6'!E6</f>
        <v>2021</v>
      </c>
      <c r="C6" s="134">
        <f>'6'!F6</f>
        <v>2022</v>
      </c>
      <c r="D6" s="99">
        <f>B6</f>
        <v>2021</v>
      </c>
      <c r="E6" s="134">
        <f>C6</f>
        <v>2022</v>
      </c>
      <c r="F6" s="132" t="s">
        <v>1</v>
      </c>
      <c r="H6" s="25">
        <f>B6</f>
        <v>2021</v>
      </c>
      <c r="I6" s="134">
        <f>E6</f>
        <v>2022</v>
      </c>
      <c r="J6" s="99">
        <f>B6</f>
        <v>2021</v>
      </c>
      <c r="K6" s="134">
        <f>C6</f>
        <v>2022</v>
      </c>
      <c r="L6" s="259">
        <v>1000</v>
      </c>
      <c r="N6" s="25">
        <f>B6</f>
        <v>2021</v>
      </c>
      <c r="O6" s="134">
        <f>C6</f>
        <v>2022</v>
      </c>
      <c r="P6" s="132"/>
    </row>
    <row r="7" spans="1:16" ht="20.100000000000001" customHeight="1" x14ac:dyDescent="0.25">
      <c r="A7" s="8" t="s">
        <v>165</v>
      </c>
      <c r="B7" s="39">
        <v>1248.7399999999998</v>
      </c>
      <c r="C7" s="147">
        <v>1536.6900000000003</v>
      </c>
      <c r="D7" s="247">
        <f>B7/$B$33</f>
        <v>8.6207277436742835E-2</v>
      </c>
      <c r="E7" s="246">
        <f t="shared" ref="E7:E32" si="0">C7/$C$33</f>
        <v>0.11252872368002886</v>
      </c>
      <c r="F7" s="52">
        <f>(C7-B7)/B7</f>
        <v>0.23059243717667452</v>
      </c>
      <c r="H7" s="39">
        <v>1296.835</v>
      </c>
      <c r="I7" s="147">
        <v>2822.0129999999999</v>
      </c>
      <c r="J7" s="247">
        <f>H7/$H$33</f>
        <v>0.14365060525362872</v>
      </c>
      <c r="K7" s="246">
        <f>I7/$I$33</f>
        <v>0.27834680905753312</v>
      </c>
      <c r="L7" s="52">
        <f>(I7-H7)/H7</f>
        <v>1.1760771416564173</v>
      </c>
      <c r="N7" s="27">
        <f t="shared" ref="N7:N33" si="1">(H7/B7)*10</f>
        <v>10.385148229415254</v>
      </c>
      <c r="O7" s="151">
        <f t="shared" ref="O7:O32" si="2">(I7/C7)*10</f>
        <v>18.364230911895042</v>
      </c>
      <c r="P7" s="61">
        <f>(O7-N7)/N7</f>
        <v>0.76831668708199641</v>
      </c>
    </row>
    <row r="8" spans="1:16" ht="20.100000000000001" customHeight="1" x14ac:dyDescent="0.25">
      <c r="A8" s="8" t="s">
        <v>166</v>
      </c>
      <c r="B8" s="19">
        <v>3416.2600000000007</v>
      </c>
      <c r="C8" s="140">
        <v>3487.7</v>
      </c>
      <c r="D8" s="247">
        <f t="shared" ref="D8:D32" si="3">B8/$B$33</f>
        <v>0.23584290854465079</v>
      </c>
      <c r="E8" s="215">
        <f t="shared" si="0"/>
        <v>0.25539726918170652</v>
      </c>
      <c r="F8" s="52">
        <f t="shared" ref="F8:F18" si="4">(C8-B8)/B8</f>
        <v>2.0911757301844452E-2</v>
      </c>
      <c r="H8" s="19">
        <v>1227.297</v>
      </c>
      <c r="I8" s="140">
        <v>1272.3899999999999</v>
      </c>
      <c r="J8" s="247">
        <f t="shared" ref="J8:J32" si="5">H8/$H$33</f>
        <v>0.13594787068205499</v>
      </c>
      <c r="K8" s="215">
        <f t="shared" ref="K8:K32" si="6">I8/$I$33</f>
        <v>0.12550108606045207</v>
      </c>
      <c r="L8" s="52">
        <f t="shared" ref="L8:L33" si="7">(I8-H8)/H8</f>
        <v>3.6741717774914993E-2</v>
      </c>
      <c r="N8" s="27">
        <f t="shared" si="1"/>
        <v>3.5925163775590847</v>
      </c>
      <c r="O8" s="152">
        <f t="shared" si="2"/>
        <v>3.6482208905582474</v>
      </c>
      <c r="P8" s="52">
        <f t="shared" ref="P8:P65" si="8">(O8-N8)/N8</f>
        <v>1.5505708852748726E-2</v>
      </c>
    </row>
    <row r="9" spans="1:16" ht="20.100000000000001" customHeight="1" x14ac:dyDescent="0.25">
      <c r="A9" s="8" t="s">
        <v>170</v>
      </c>
      <c r="B9" s="19">
        <v>2215.91</v>
      </c>
      <c r="C9" s="140">
        <v>2089.7199999999998</v>
      </c>
      <c r="D9" s="247">
        <f t="shared" si="3"/>
        <v>0.15297625458049943</v>
      </c>
      <c r="E9" s="215">
        <f t="shared" si="0"/>
        <v>0.15302600033099054</v>
      </c>
      <c r="F9" s="52">
        <f t="shared" si="4"/>
        <v>-5.6947258688304157E-2</v>
      </c>
      <c r="H9" s="19">
        <v>940.44999999999993</v>
      </c>
      <c r="I9" s="140">
        <v>973.53699999999981</v>
      </c>
      <c r="J9" s="247">
        <f t="shared" si="5"/>
        <v>0.1041737859564055</v>
      </c>
      <c r="K9" s="215">
        <f t="shared" si="6"/>
        <v>9.602397914164236E-2</v>
      </c>
      <c r="L9" s="52">
        <f t="shared" si="7"/>
        <v>3.5182093678558006E-2</v>
      </c>
      <c r="N9" s="27">
        <f t="shared" si="1"/>
        <v>4.2440803101208981</v>
      </c>
      <c r="O9" s="152">
        <f t="shared" si="2"/>
        <v>4.6586959018433092</v>
      </c>
      <c r="P9" s="52">
        <f t="shared" si="8"/>
        <v>9.7692682849019927E-2</v>
      </c>
    </row>
    <row r="10" spans="1:16" ht="20.100000000000001" customHeight="1" x14ac:dyDescent="0.25">
      <c r="A10" s="8" t="s">
        <v>184</v>
      </c>
      <c r="B10" s="19">
        <v>991.81000000000006</v>
      </c>
      <c r="C10" s="140">
        <v>1370.06</v>
      </c>
      <c r="D10" s="247">
        <f t="shared" si="3"/>
        <v>6.847000963734319E-2</v>
      </c>
      <c r="E10" s="215">
        <f t="shared" si="0"/>
        <v>0.10032674330220169</v>
      </c>
      <c r="F10" s="52">
        <f t="shared" si="4"/>
        <v>0.38137344854357169</v>
      </c>
      <c r="H10" s="19">
        <v>573.81499999999994</v>
      </c>
      <c r="I10" s="140">
        <v>781.58999999999992</v>
      </c>
      <c r="J10" s="247">
        <f t="shared" si="5"/>
        <v>6.3561572639241656E-2</v>
      </c>
      <c r="K10" s="215">
        <f t="shared" si="6"/>
        <v>7.7091452977458744E-2</v>
      </c>
      <c r="L10" s="52">
        <f t="shared" si="7"/>
        <v>0.36209405470404227</v>
      </c>
      <c r="N10" s="27">
        <f t="shared" si="1"/>
        <v>5.7855335195249076</v>
      </c>
      <c r="O10" s="152">
        <f t="shared" si="2"/>
        <v>5.7047866516794876</v>
      </c>
      <c r="P10" s="52">
        <f t="shared" si="8"/>
        <v>-1.3956684819631063E-2</v>
      </c>
    </row>
    <row r="11" spans="1:16" ht="20.100000000000001" customHeight="1" x14ac:dyDescent="0.25">
      <c r="A11" s="8" t="s">
        <v>167</v>
      </c>
      <c r="B11" s="19">
        <v>1432.05</v>
      </c>
      <c r="C11" s="140">
        <v>775.23</v>
      </c>
      <c r="D11" s="247">
        <f t="shared" si="3"/>
        <v>9.8862158378275389E-2</v>
      </c>
      <c r="E11" s="215">
        <f t="shared" si="0"/>
        <v>5.6768536567862585E-2</v>
      </c>
      <c r="F11" s="52">
        <f t="shared" si="4"/>
        <v>-0.45865716979155752</v>
      </c>
      <c r="H11" s="19">
        <v>1151.0750000000003</v>
      </c>
      <c r="I11" s="140">
        <v>729.42499999999995</v>
      </c>
      <c r="J11" s="247">
        <f t="shared" si="5"/>
        <v>0.12750474843933171</v>
      </c>
      <c r="K11" s="215">
        <f t="shared" si="6"/>
        <v>7.1946203365041581E-2</v>
      </c>
      <c r="L11" s="52">
        <f t="shared" si="7"/>
        <v>-0.36630975392567838</v>
      </c>
      <c r="N11" s="27">
        <f t="shared" si="1"/>
        <v>8.0379525854544216</v>
      </c>
      <c r="O11" s="152">
        <f t="shared" si="2"/>
        <v>9.4091430930175548</v>
      </c>
      <c r="P11" s="52">
        <f t="shared" si="8"/>
        <v>0.17058952425826154</v>
      </c>
    </row>
    <row r="12" spans="1:16" ht="20.100000000000001" customHeight="1" x14ac:dyDescent="0.25">
      <c r="A12" s="8" t="s">
        <v>172</v>
      </c>
      <c r="B12" s="19">
        <v>1154.28</v>
      </c>
      <c r="C12" s="140">
        <v>692.19999999999993</v>
      </c>
      <c r="D12" s="247">
        <f t="shared" si="3"/>
        <v>7.9686192641929901E-2</v>
      </c>
      <c r="E12" s="215">
        <f t="shared" si="0"/>
        <v>5.0688416356790215E-2</v>
      </c>
      <c r="F12" s="52">
        <f t="shared" si="4"/>
        <v>-0.40031881345947262</v>
      </c>
      <c r="H12" s="19">
        <v>540.61500000000001</v>
      </c>
      <c r="I12" s="140">
        <v>547.91599999999994</v>
      </c>
      <c r="J12" s="247">
        <f t="shared" si="5"/>
        <v>5.9884003716116928E-2</v>
      </c>
      <c r="K12" s="215">
        <f t="shared" si="6"/>
        <v>5.4043220294012574E-2</v>
      </c>
      <c r="L12" s="52">
        <f t="shared" si="7"/>
        <v>1.3504989687670395E-2</v>
      </c>
      <c r="N12" s="27">
        <f t="shared" si="1"/>
        <v>4.6835689780642484</v>
      </c>
      <c r="O12" s="152">
        <f t="shared" si="2"/>
        <v>7.9155735336607913</v>
      </c>
      <c r="P12" s="52">
        <f t="shared" si="8"/>
        <v>0.69007301285276523</v>
      </c>
    </row>
    <row r="13" spans="1:16" ht="20.100000000000001" customHeight="1" x14ac:dyDescent="0.25">
      <c r="A13" s="8" t="s">
        <v>176</v>
      </c>
      <c r="B13" s="19">
        <v>385.89000000000004</v>
      </c>
      <c r="C13" s="140">
        <v>684.24</v>
      </c>
      <c r="D13" s="247">
        <f t="shared" si="3"/>
        <v>2.6640074226872451E-2</v>
      </c>
      <c r="E13" s="215">
        <f t="shared" si="0"/>
        <v>5.0105521537084863E-2</v>
      </c>
      <c r="F13" s="52">
        <f t="shared" si="4"/>
        <v>0.77314778822980623</v>
      </c>
      <c r="H13" s="19">
        <v>196.93400000000003</v>
      </c>
      <c r="I13" s="140">
        <v>471.43899999999996</v>
      </c>
      <c r="J13" s="247">
        <f t="shared" si="5"/>
        <v>2.1814408382730358E-2</v>
      </c>
      <c r="K13" s="215">
        <f t="shared" si="6"/>
        <v>4.6499977610051528E-2</v>
      </c>
      <c r="L13" s="52">
        <f t="shared" si="7"/>
        <v>1.393893385601267</v>
      </c>
      <c r="N13" s="27">
        <f t="shared" si="1"/>
        <v>5.1033714270906216</v>
      </c>
      <c r="O13" s="152">
        <f t="shared" si="2"/>
        <v>6.8899655091780652</v>
      </c>
      <c r="P13" s="52">
        <f t="shared" si="8"/>
        <v>0.35008113902968691</v>
      </c>
    </row>
    <row r="14" spans="1:16" ht="20.100000000000001" customHeight="1" x14ac:dyDescent="0.25">
      <c r="A14" s="8" t="s">
        <v>174</v>
      </c>
      <c r="B14" s="19">
        <v>655.44</v>
      </c>
      <c r="C14" s="140">
        <v>492.37</v>
      </c>
      <c r="D14" s="247">
        <f t="shared" si="3"/>
        <v>4.5248568895958116E-2</v>
      </c>
      <c r="E14" s="215">
        <f t="shared" si="0"/>
        <v>3.6055266630443228E-2</v>
      </c>
      <c r="F14" s="52">
        <f t="shared" si="4"/>
        <v>-0.24879470279506902</v>
      </c>
      <c r="H14" s="19">
        <v>270.30399999999997</v>
      </c>
      <c r="I14" s="140">
        <v>443.16899999999998</v>
      </c>
      <c r="J14" s="247">
        <f t="shared" si="5"/>
        <v>2.9941614162539456E-2</v>
      </c>
      <c r="K14" s="215">
        <f t="shared" si="6"/>
        <v>4.3711590635201851E-2</v>
      </c>
      <c r="L14" s="52">
        <f t="shared" si="7"/>
        <v>0.6395206878181604</v>
      </c>
      <c r="N14" s="27">
        <f t="shared" si="1"/>
        <v>4.1240082997680938</v>
      </c>
      <c r="O14" s="152">
        <f t="shared" si="2"/>
        <v>9.0007311574628837</v>
      </c>
      <c r="P14" s="52">
        <f t="shared" si="8"/>
        <v>1.1825201365305262</v>
      </c>
    </row>
    <row r="15" spans="1:16" ht="20.100000000000001" customHeight="1" x14ac:dyDescent="0.25">
      <c r="A15" s="8" t="s">
        <v>185</v>
      </c>
      <c r="B15" s="19">
        <v>362.94</v>
      </c>
      <c r="C15" s="140">
        <v>414.96</v>
      </c>
      <c r="D15" s="247">
        <f t="shared" si="3"/>
        <v>2.5055711575581348E-2</v>
      </c>
      <c r="E15" s="215">
        <f t="shared" si="0"/>
        <v>3.0386687736801025E-2</v>
      </c>
      <c r="F15" s="52">
        <f t="shared" si="4"/>
        <v>0.14332947594643738</v>
      </c>
      <c r="H15" s="19">
        <v>1110.944</v>
      </c>
      <c r="I15" s="140">
        <v>263.26799999999997</v>
      </c>
      <c r="J15" s="247">
        <f t="shared" si="5"/>
        <v>0.12305943161843048</v>
      </c>
      <c r="K15" s="215">
        <f t="shared" si="6"/>
        <v>2.5967211252024218E-2</v>
      </c>
      <c r="L15" s="52">
        <f t="shared" si="7"/>
        <v>-0.76302315868306592</v>
      </c>
      <c r="N15" s="27">
        <f t="shared" si="1"/>
        <v>30.60957734060726</v>
      </c>
      <c r="O15" s="152">
        <f t="shared" si="2"/>
        <v>6.3444187391555804</v>
      </c>
      <c r="P15" s="52">
        <f t="shared" si="8"/>
        <v>-0.79273092638430687</v>
      </c>
    </row>
    <row r="16" spans="1:16" ht="20.100000000000001" customHeight="1" x14ac:dyDescent="0.25">
      <c r="A16" s="8" t="s">
        <v>182</v>
      </c>
      <c r="B16" s="19">
        <v>14.590000000000002</v>
      </c>
      <c r="C16" s="140">
        <v>111.65</v>
      </c>
      <c r="D16" s="247">
        <f t="shared" si="3"/>
        <v>1.0072266266813576E-3</v>
      </c>
      <c r="E16" s="215">
        <f t="shared" si="0"/>
        <v>8.1759053542843525E-3</v>
      </c>
      <c r="F16" s="52">
        <f t="shared" si="4"/>
        <v>6.6525017135023985</v>
      </c>
      <c r="H16" s="19">
        <v>34.734999999999999</v>
      </c>
      <c r="I16" s="140">
        <v>255.76399999999998</v>
      </c>
      <c r="J16" s="247">
        <f t="shared" si="5"/>
        <v>3.8476011007451171E-3</v>
      </c>
      <c r="K16" s="215">
        <f t="shared" si="6"/>
        <v>2.5227060708717816E-2</v>
      </c>
      <c r="L16" s="52">
        <f t="shared" si="7"/>
        <v>6.3632935079890602</v>
      </c>
      <c r="N16" s="27">
        <f t="shared" si="1"/>
        <v>23.80740233036326</v>
      </c>
      <c r="O16" s="152">
        <f t="shared" si="2"/>
        <v>22.907657859381992</v>
      </c>
      <c r="P16" s="52">
        <f t="shared" si="8"/>
        <v>-3.779263518530792E-2</v>
      </c>
    </row>
    <row r="17" spans="1:16" ht="20.100000000000001" customHeight="1" x14ac:dyDescent="0.25">
      <c r="A17" s="8" t="s">
        <v>169</v>
      </c>
      <c r="B17" s="19">
        <v>236.86</v>
      </c>
      <c r="C17" s="140">
        <v>252.36999999999998</v>
      </c>
      <c r="D17" s="247">
        <f t="shared" si="3"/>
        <v>1.6351727127878433E-2</v>
      </c>
      <c r="E17" s="215">
        <f t="shared" si="0"/>
        <v>1.8480548448372072E-2</v>
      </c>
      <c r="F17" s="52">
        <f t="shared" si="4"/>
        <v>6.5481719158996712E-2</v>
      </c>
      <c r="H17" s="19">
        <v>189.38000000000002</v>
      </c>
      <c r="I17" s="140">
        <v>209.46299999999999</v>
      </c>
      <c r="J17" s="247">
        <f t="shared" si="5"/>
        <v>2.0977650682571191E-2</v>
      </c>
      <c r="K17" s="215">
        <f t="shared" si="6"/>
        <v>2.0660201659460128E-2</v>
      </c>
      <c r="L17" s="52">
        <f t="shared" si="7"/>
        <v>0.10604604498891101</v>
      </c>
      <c r="N17" s="27">
        <f t="shared" si="1"/>
        <v>7.9954403445073039</v>
      </c>
      <c r="O17" s="152">
        <f t="shared" si="2"/>
        <v>8.2998375401196647</v>
      </c>
      <c r="P17" s="52">
        <f t="shared" si="8"/>
        <v>3.807134848069689E-2</v>
      </c>
    </row>
    <row r="18" spans="1:16" ht="20.100000000000001" customHeight="1" x14ac:dyDescent="0.25">
      <c r="A18" s="8" t="s">
        <v>171</v>
      </c>
      <c r="B18" s="19">
        <v>224.38</v>
      </c>
      <c r="C18" s="140">
        <v>337.40999999999997</v>
      </c>
      <c r="D18" s="247">
        <f t="shared" si="3"/>
        <v>1.5490165215542357E-2</v>
      </c>
      <c r="E18" s="215">
        <f t="shared" si="0"/>
        <v>2.4707856924219281E-2</v>
      </c>
      <c r="F18" s="52">
        <f t="shared" si="4"/>
        <v>0.50374364916659231</v>
      </c>
      <c r="H18" s="19">
        <v>130.065</v>
      </c>
      <c r="I18" s="140">
        <v>187.64499999999998</v>
      </c>
      <c r="J18" s="247">
        <f t="shared" si="5"/>
        <v>1.4407319336934321E-2</v>
      </c>
      <c r="K18" s="215">
        <f t="shared" si="6"/>
        <v>1.8508202118700658E-2</v>
      </c>
      <c r="L18" s="52">
        <f t="shared" si="7"/>
        <v>0.44270172606004676</v>
      </c>
      <c r="N18" s="27">
        <f t="shared" ref="N18" si="9">(H18/B18)*10</f>
        <v>5.7966396292004641</v>
      </c>
      <c r="O18" s="152">
        <f t="shared" ref="O18" si="10">(I18/C18)*10</f>
        <v>5.5613348744850475</v>
      </c>
      <c r="P18" s="52">
        <f t="shared" ref="P18" si="11">(O18-N18)/N18</f>
        <v>-4.0593304011874956E-2</v>
      </c>
    </row>
    <row r="19" spans="1:16" ht="20.100000000000001" customHeight="1" x14ac:dyDescent="0.25">
      <c r="A19" s="8" t="s">
        <v>178</v>
      </c>
      <c r="B19" s="19">
        <v>185.06</v>
      </c>
      <c r="C19" s="140">
        <v>225.90000000000003</v>
      </c>
      <c r="D19" s="247">
        <f t="shared" si="3"/>
        <v>1.2775692908406581E-2</v>
      </c>
      <c r="E19" s="215">
        <f t="shared" si="0"/>
        <v>1.6542203488874477E-2</v>
      </c>
      <c r="F19" s="52">
        <f t="shared" ref="F19:F32" si="12">(C19-B19)/B19</f>
        <v>0.22068518318383243</v>
      </c>
      <c r="H19" s="19">
        <v>168.60900000000001</v>
      </c>
      <c r="I19" s="140">
        <v>176.739</v>
      </c>
      <c r="J19" s="247">
        <f t="shared" si="5"/>
        <v>1.8676843932504201E-2</v>
      </c>
      <c r="K19" s="215">
        <f t="shared" si="6"/>
        <v>1.743249825072363E-2</v>
      </c>
      <c r="L19" s="52">
        <f t="shared" si="7"/>
        <v>4.8218066651246345E-2</v>
      </c>
      <c r="N19" s="27">
        <f t="shared" si="1"/>
        <v>9.1110450664649321</v>
      </c>
      <c r="O19" s="152">
        <f t="shared" si="2"/>
        <v>7.8237715803452845</v>
      </c>
      <c r="P19" s="52">
        <f t="shared" ref="P19:P24" si="13">(O19-N19)/N19</f>
        <v>-0.14128713849278624</v>
      </c>
    </row>
    <row r="20" spans="1:16" ht="20.100000000000001" customHeight="1" x14ac:dyDescent="0.25">
      <c r="A20" s="8" t="s">
        <v>183</v>
      </c>
      <c r="B20" s="19">
        <v>56.269999999999996</v>
      </c>
      <c r="C20" s="140">
        <v>119.7</v>
      </c>
      <c r="D20" s="247">
        <f t="shared" si="3"/>
        <v>3.8846225005729935E-3</v>
      </c>
      <c r="E20" s="215">
        <f t="shared" si="0"/>
        <v>8.7653906933079888E-3</v>
      </c>
      <c r="F20" s="52">
        <f t="shared" si="12"/>
        <v>1.1272436467033946</v>
      </c>
      <c r="H20" s="19">
        <v>72.399000000000001</v>
      </c>
      <c r="I20" s="140">
        <v>122.51599999999999</v>
      </c>
      <c r="J20" s="247">
        <f t="shared" si="5"/>
        <v>8.0196479658225343E-3</v>
      </c>
      <c r="K20" s="215">
        <f t="shared" si="6"/>
        <v>1.2084259590048921E-2</v>
      </c>
      <c r="L20" s="52">
        <f t="shared" ref="L20:L29" si="14">(I20-H20)/H20</f>
        <v>0.6922333181397532</v>
      </c>
      <c r="N20" s="27">
        <f t="shared" si="1"/>
        <v>12.866358628043365</v>
      </c>
      <c r="O20" s="152">
        <f t="shared" si="2"/>
        <v>10.235254803675854</v>
      </c>
      <c r="P20" s="52">
        <f t="shared" si="13"/>
        <v>-0.20449483031141286</v>
      </c>
    </row>
    <row r="21" spans="1:16" ht="20.100000000000001" customHeight="1" x14ac:dyDescent="0.25">
      <c r="A21" s="8" t="s">
        <v>188</v>
      </c>
      <c r="B21" s="19">
        <v>210.73</v>
      </c>
      <c r="C21" s="140">
        <v>142.65</v>
      </c>
      <c r="D21" s="247">
        <f t="shared" si="3"/>
        <v>1.4547831873924773E-2</v>
      </c>
      <c r="E21" s="215">
        <f t="shared" si="0"/>
        <v>1.0445973119468543E-2</v>
      </c>
      <c r="F21" s="52">
        <f t="shared" si="12"/>
        <v>-0.32306743225928908</v>
      </c>
      <c r="H21" s="19">
        <v>176.12700000000001</v>
      </c>
      <c r="I21" s="140">
        <v>100.24300000000001</v>
      </c>
      <c r="J21" s="247">
        <f t="shared" si="5"/>
        <v>1.950961390732504E-2</v>
      </c>
      <c r="K21" s="215">
        <f t="shared" si="6"/>
        <v>9.8873815182121041E-3</v>
      </c>
      <c r="L21" s="52">
        <f t="shared" si="14"/>
        <v>-0.43084819476854769</v>
      </c>
      <c r="N21" s="27">
        <f t="shared" si="1"/>
        <v>8.3579461870640159</v>
      </c>
      <c r="O21" s="152">
        <f t="shared" si="2"/>
        <v>7.0271994391868207</v>
      </c>
      <c r="P21" s="52">
        <f t="shared" si="13"/>
        <v>-0.15921934864056128</v>
      </c>
    </row>
    <row r="22" spans="1:16" ht="20.100000000000001" customHeight="1" x14ac:dyDescent="0.25">
      <c r="A22" s="8" t="s">
        <v>179</v>
      </c>
      <c r="B22" s="19">
        <v>99.83</v>
      </c>
      <c r="C22" s="140">
        <v>94.35</v>
      </c>
      <c r="D22" s="247">
        <f t="shared" si="3"/>
        <v>6.8918049445921802E-3</v>
      </c>
      <c r="E22" s="215">
        <f t="shared" si="0"/>
        <v>6.9090610853267224E-3</v>
      </c>
      <c r="F22" s="52">
        <f t="shared" si="12"/>
        <v>-5.4893318641690912E-2</v>
      </c>
      <c r="H22" s="19">
        <v>86.060999999999993</v>
      </c>
      <c r="I22" s="140">
        <v>96.201999999999998</v>
      </c>
      <c r="J22" s="247">
        <f t="shared" si="5"/>
        <v>9.5329897317180216E-3</v>
      </c>
      <c r="K22" s="215">
        <f t="shared" si="6"/>
        <v>9.4888009817647185E-3</v>
      </c>
      <c r="L22" s="52">
        <f t="shared" si="14"/>
        <v>0.11783502399460855</v>
      </c>
      <c r="N22" s="27">
        <f t="shared" si="1"/>
        <v>8.6207552839827706</v>
      </c>
      <c r="O22" s="152">
        <f t="shared" si="2"/>
        <v>10.196290408055116</v>
      </c>
      <c r="P22" s="52">
        <f t="shared" si="13"/>
        <v>0.18276068304591192</v>
      </c>
    </row>
    <row r="23" spans="1:16" ht="20.100000000000001" customHeight="1" x14ac:dyDescent="0.25">
      <c r="A23" s="8" t="s">
        <v>177</v>
      </c>
      <c r="B23" s="19">
        <v>552.91999999999996</v>
      </c>
      <c r="C23" s="140">
        <v>100.61</v>
      </c>
      <c r="D23" s="247">
        <f t="shared" si="3"/>
        <v>3.8171058699428106E-2</v>
      </c>
      <c r="E23" s="215">
        <f t="shared" si="0"/>
        <v>7.3674683179090787E-3</v>
      </c>
      <c r="F23" s="52">
        <f t="shared" si="12"/>
        <v>-0.81803877595312158</v>
      </c>
      <c r="H23" s="19">
        <v>86.851000000000013</v>
      </c>
      <c r="I23" s="140">
        <v>89.433999999999997</v>
      </c>
      <c r="J23" s="247">
        <f t="shared" si="5"/>
        <v>9.620498148864667E-3</v>
      </c>
      <c r="K23" s="215">
        <f t="shared" si="6"/>
        <v>8.8212451612559601E-3</v>
      </c>
      <c r="L23" s="52">
        <f t="shared" si="14"/>
        <v>2.9740590206215056E-2</v>
      </c>
      <c r="N23" s="27">
        <f t="shared" si="1"/>
        <v>1.5707697316067428</v>
      </c>
      <c r="O23" s="152">
        <f t="shared" si="2"/>
        <v>8.8891760262399373</v>
      </c>
      <c r="P23" s="52">
        <f t="shared" si="13"/>
        <v>4.6591210330664987</v>
      </c>
    </row>
    <row r="24" spans="1:16" ht="20.100000000000001" customHeight="1" x14ac:dyDescent="0.25">
      <c r="A24" s="8" t="s">
        <v>175</v>
      </c>
      <c r="B24" s="19">
        <v>144.38000000000002</v>
      </c>
      <c r="C24" s="140">
        <v>101.99000000000001</v>
      </c>
      <c r="D24" s="247">
        <f t="shared" si="3"/>
        <v>9.9673324441572585E-3</v>
      </c>
      <c r="E24" s="215">
        <f t="shared" si="0"/>
        <v>7.4685229474559878E-3</v>
      </c>
      <c r="F24" s="52">
        <f t="shared" si="12"/>
        <v>-0.29360022163734595</v>
      </c>
      <c r="H24" s="19">
        <v>94.826999999999998</v>
      </c>
      <c r="I24" s="140">
        <v>74.260000000000005</v>
      </c>
      <c r="J24" s="247">
        <f t="shared" si="5"/>
        <v>1.0504000851600899E-2</v>
      </c>
      <c r="K24" s="215">
        <f t="shared" si="6"/>
        <v>7.3245708083599934E-3</v>
      </c>
      <c r="L24" s="52">
        <f t="shared" si="14"/>
        <v>-0.21688970440908173</v>
      </c>
      <c r="N24" s="27">
        <f t="shared" si="1"/>
        <v>6.5678764371796641</v>
      </c>
      <c r="O24" s="152">
        <f t="shared" si="2"/>
        <v>7.2811059907834093</v>
      </c>
      <c r="P24" s="52">
        <f t="shared" si="13"/>
        <v>0.1085936315071749</v>
      </c>
    </row>
    <row r="25" spans="1:16" ht="20.100000000000001" customHeight="1" x14ac:dyDescent="0.25">
      <c r="A25" s="8" t="s">
        <v>189</v>
      </c>
      <c r="B25" s="19">
        <v>26.61</v>
      </c>
      <c r="C25" s="140">
        <v>28.96</v>
      </c>
      <c r="D25" s="247">
        <f t="shared" si="3"/>
        <v>1.8370322505819685E-3</v>
      </c>
      <c r="E25" s="215">
        <f t="shared" si="0"/>
        <v>2.1206826606365858E-3</v>
      </c>
      <c r="F25" s="52">
        <f t="shared" si="12"/>
        <v>8.8312664411875297E-2</v>
      </c>
      <c r="H25" s="19">
        <v>53.616999999999997</v>
      </c>
      <c r="I25" s="140">
        <v>66.721999999999994</v>
      </c>
      <c r="J25" s="247">
        <f t="shared" si="5"/>
        <v>5.9391630406981696E-3</v>
      </c>
      <c r="K25" s="215">
        <f t="shared" si="6"/>
        <v>6.5810667044895691E-3</v>
      </c>
      <c r="L25" s="52">
        <f t="shared" si="14"/>
        <v>0.24441874778521733</v>
      </c>
      <c r="N25" s="27">
        <f t="shared" ref="N25:N27" si="15">(H25/B25)*10</f>
        <v>20.149192033070275</v>
      </c>
      <c r="O25" s="152">
        <f t="shared" ref="O25:O27" si="16">(I25/C25)*10</f>
        <v>23.039364640883978</v>
      </c>
      <c r="P25" s="52">
        <f t="shared" ref="P25:P27" si="17">(O25-N25)/N25</f>
        <v>0.14343863530955225</v>
      </c>
    </row>
    <row r="26" spans="1:16" ht="20.100000000000001" customHeight="1" x14ac:dyDescent="0.25">
      <c r="A26" s="8" t="s">
        <v>168</v>
      </c>
      <c r="B26" s="19">
        <v>93.11</v>
      </c>
      <c r="C26" s="140">
        <v>111.57000000000001</v>
      </c>
      <c r="D26" s="247">
        <f t="shared" si="3"/>
        <v>6.4278869917958319E-3</v>
      </c>
      <c r="E26" s="215">
        <f t="shared" si="0"/>
        <v>8.1700471148903279E-3</v>
      </c>
      <c r="F26" s="52">
        <f t="shared" si="12"/>
        <v>0.19826012243582869</v>
      </c>
      <c r="H26" s="19">
        <v>65.233000000000004</v>
      </c>
      <c r="I26" s="140">
        <v>55.540999999999997</v>
      </c>
      <c r="J26" s="247">
        <f t="shared" si="5"/>
        <v>7.2258690831986825E-3</v>
      </c>
      <c r="K26" s="215">
        <f t="shared" si="6"/>
        <v>5.4782384495976619E-3</v>
      </c>
      <c r="L26" s="52">
        <f t="shared" si="14"/>
        <v>-0.14857510769089274</v>
      </c>
      <c r="N26" s="27">
        <f t="shared" si="15"/>
        <v>7.0060143915798525</v>
      </c>
      <c r="O26" s="152">
        <f t="shared" si="16"/>
        <v>4.9781303217710846</v>
      </c>
      <c r="P26" s="52">
        <f t="shared" si="17"/>
        <v>-0.28944902999999134</v>
      </c>
    </row>
    <row r="27" spans="1:16" ht="20.100000000000001" customHeight="1" x14ac:dyDescent="0.25">
      <c r="A27" s="8" t="s">
        <v>187</v>
      </c>
      <c r="B27" s="19">
        <v>123.29</v>
      </c>
      <c r="C27" s="140">
        <v>45.879999999999995</v>
      </c>
      <c r="D27" s="247">
        <f t="shared" si="3"/>
        <v>8.5113756548008609E-3</v>
      </c>
      <c r="E27" s="215">
        <f t="shared" si="0"/>
        <v>3.3597002924726019E-3</v>
      </c>
      <c r="F27" s="52">
        <f t="shared" si="12"/>
        <v>-0.62786925135858551</v>
      </c>
      <c r="H27" s="19">
        <v>95.734999999999999</v>
      </c>
      <c r="I27" s="140">
        <v>44.112000000000002</v>
      </c>
      <c r="J27" s="247">
        <f t="shared" si="5"/>
        <v>1.0604580146245395E-2</v>
      </c>
      <c r="K27" s="215">
        <f t="shared" si="6"/>
        <v>4.3509489294152439E-3</v>
      </c>
      <c r="L27" s="52">
        <f t="shared" si="14"/>
        <v>-0.53922807750561441</v>
      </c>
      <c r="N27" s="27">
        <f t="shared" si="15"/>
        <v>7.7650255495173983</v>
      </c>
      <c r="O27" s="152">
        <f t="shared" si="16"/>
        <v>9.6146469049694865</v>
      </c>
      <c r="P27" s="52">
        <f t="shared" si="17"/>
        <v>0.23819900445363548</v>
      </c>
    </row>
    <row r="28" spans="1:16" ht="20.100000000000001" customHeight="1" x14ac:dyDescent="0.25">
      <c r="A28" s="8" t="s">
        <v>206</v>
      </c>
      <c r="B28" s="19">
        <v>0.79</v>
      </c>
      <c r="C28" s="140">
        <v>12.219999999999999</v>
      </c>
      <c r="D28" s="247">
        <f t="shared" si="3"/>
        <v>5.4537973617427853E-5</v>
      </c>
      <c r="E28" s="215">
        <f t="shared" si="0"/>
        <v>8.9484606743712287E-4</v>
      </c>
      <c r="F28" s="52">
        <f t="shared" si="12"/>
        <v>14.468354430379746</v>
      </c>
      <c r="H28" s="19">
        <v>23.988</v>
      </c>
      <c r="I28" s="140">
        <v>38.914999999999999</v>
      </c>
      <c r="J28" s="247">
        <f t="shared" si="5"/>
        <v>2.6571543171059124E-3</v>
      </c>
      <c r="K28" s="215">
        <f t="shared" si="6"/>
        <v>3.8383473337911273E-3</v>
      </c>
      <c r="L28" s="52">
        <f t="shared" si="14"/>
        <v>0.62226946806736705</v>
      </c>
      <c r="N28" s="27">
        <f t="shared" ref="N28:N29" si="18">(H28/B28)*10</f>
        <v>303.64556962025313</v>
      </c>
      <c r="O28" s="152">
        <f t="shared" ref="O28:O29" si="19">(I28/C28)*10</f>
        <v>31.845335515548285</v>
      </c>
      <c r="P28" s="52">
        <f t="shared" ref="P28:P29" si="20">(O28-N28)/N28</f>
        <v>-0.89512333226078389</v>
      </c>
    </row>
    <row r="29" spans="1:16" ht="20.100000000000001" customHeight="1" x14ac:dyDescent="0.25">
      <c r="A29" s="8" t="s">
        <v>181</v>
      </c>
      <c r="B29" s="19">
        <v>56.63</v>
      </c>
      <c r="C29" s="140">
        <v>53.639999999999993</v>
      </c>
      <c r="D29" s="247">
        <f t="shared" si="3"/>
        <v>3.9094752480442274E-3</v>
      </c>
      <c r="E29" s="215">
        <f t="shared" si="0"/>
        <v>3.9279495136929025E-3</v>
      </c>
      <c r="F29" s="52">
        <f t="shared" si="12"/>
        <v>-5.2798869856966434E-2</v>
      </c>
      <c r="H29" s="19">
        <v>44.33</v>
      </c>
      <c r="I29" s="140">
        <v>35.064999999999998</v>
      </c>
      <c r="J29" s="247">
        <f t="shared" si="5"/>
        <v>4.9104406735578244E-3</v>
      </c>
      <c r="K29" s="215">
        <f t="shared" si="6"/>
        <v>3.4586059169828057E-3</v>
      </c>
      <c r="L29" s="52">
        <f t="shared" si="14"/>
        <v>-0.20900067674261225</v>
      </c>
      <c r="N29" s="27">
        <f t="shared" si="18"/>
        <v>7.8280063570545639</v>
      </c>
      <c r="O29" s="152">
        <f t="shared" si="19"/>
        <v>6.5370991797166305</v>
      </c>
      <c r="P29" s="52">
        <f t="shared" si="20"/>
        <v>-0.16490880544247052</v>
      </c>
    </row>
    <row r="30" spans="1:16" ht="20.100000000000001" customHeight="1" x14ac:dyDescent="0.25">
      <c r="A30" s="8" t="s">
        <v>191</v>
      </c>
      <c r="B30" s="19">
        <v>35.5</v>
      </c>
      <c r="C30" s="140">
        <v>61.559999999999995</v>
      </c>
      <c r="D30" s="247">
        <f t="shared" si="3"/>
        <v>2.4507570423021375E-3</v>
      </c>
      <c r="E30" s="215">
        <f t="shared" si="0"/>
        <v>4.5079152137012506E-3</v>
      </c>
      <c r="F30" s="52">
        <f t="shared" si="12"/>
        <v>0.73408450704225336</v>
      </c>
      <c r="H30" s="19">
        <v>46.969000000000001</v>
      </c>
      <c r="I30" s="140">
        <v>31.671999999999997</v>
      </c>
      <c r="J30" s="247">
        <f t="shared" si="5"/>
        <v>5.2027630948869264E-3</v>
      </c>
      <c r="K30" s="215">
        <f t="shared" si="6"/>
        <v>3.1239402995203026E-3</v>
      </c>
      <c r="L30" s="52">
        <f t="shared" ref="L30:L31" si="21">(I30-H30)/H30</f>
        <v>-0.32568289723008803</v>
      </c>
      <c r="N30" s="27">
        <f t="shared" ref="N30:N31" si="22">(H30/B30)*10</f>
        <v>13.230704225352113</v>
      </c>
      <c r="O30" s="152">
        <f t="shared" ref="O30:O31" si="23">(I30/C30)*10</f>
        <v>5.1448992852501618</v>
      </c>
      <c r="P30" s="52">
        <f t="shared" ref="P30:P31" si="24">(O30-N30)/N30</f>
        <v>-0.61113942254171738</v>
      </c>
    </row>
    <row r="31" spans="1:16" ht="20.100000000000001" customHeight="1" x14ac:dyDescent="0.25">
      <c r="A31" s="8" t="s">
        <v>195</v>
      </c>
      <c r="B31" s="19">
        <v>24.430000000000003</v>
      </c>
      <c r="C31" s="140">
        <v>46.12</v>
      </c>
      <c r="D31" s="247">
        <f t="shared" si="3"/>
        <v>1.6865350575617248E-3</v>
      </c>
      <c r="E31" s="215">
        <f t="shared" si="0"/>
        <v>3.3772750106546732E-3</v>
      </c>
      <c r="F31" s="52">
        <f t="shared" si="12"/>
        <v>0.88784281620957806</v>
      </c>
      <c r="H31" s="19">
        <v>21.012</v>
      </c>
      <c r="I31" s="140">
        <v>30.548000000000002</v>
      </c>
      <c r="J31" s="247">
        <f t="shared" si="5"/>
        <v>2.3275023558041283E-3</v>
      </c>
      <c r="K31" s="215">
        <f t="shared" si="6"/>
        <v>3.0130755326391204E-3</v>
      </c>
      <c r="L31" s="52">
        <f t="shared" si="21"/>
        <v>0.45383590329335621</v>
      </c>
      <c r="N31" s="27">
        <f t="shared" si="22"/>
        <v>8.6009005321326235</v>
      </c>
      <c r="O31" s="152">
        <f t="shared" si="23"/>
        <v>6.6235906331309637</v>
      </c>
      <c r="P31" s="52">
        <f t="shared" si="24"/>
        <v>-0.22989568262236126</v>
      </c>
    </row>
    <row r="32" spans="1:16" ht="20.100000000000001" customHeight="1" thickBot="1" x14ac:dyDescent="0.3">
      <c r="A32" s="8" t="s">
        <v>17</v>
      </c>
      <c r="B32" s="19">
        <f>B33-SUM(B7:B31)</f>
        <v>536.61999999999716</v>
      </c>
      <c r="C32" s="140">
        <f>C33-SUM(C7:C31)</f>
        <v>266.22999999999956</v>
      </c>
      <c r="D32" s="247">
        <f t="shared" si="3"/>
        <v>3.7045781522258202E-2</v>
      </c>
      <c r="E32" s="215">
        <f t="shared" si="0"/>
        <v>1.949548842338665E-2</v>
      </c>
      <c r="F32" s="52">
        <f t="shared" si="12"/>
        <v>-0.50387611345085725</v>
      </c>
      <c r="H32" s="19">
        <f>H33-SUM(H7:H31)</f>
        <v>329.496000000001</v>
      </c>
      <c r="I32" s="140">
        <f>I33-SUM(I7:I31)</f>
        <v>218.89000000000124</v>
      </c>
      <c r="J32" s="247">
        <f t="shared" si="5"/>
        <v>3.649832077993715E-2</v>
      </c>
      <c r="K32" s="215">
        <f t="shared" si="6"/>
        <v>2.1590025642902341E-2</v>
      </c>
      <c r="L32" s="52">
        <f t="shared" si="7"/>
        <v>-0.33568237550683294</v>
      </c>
      <c r="N32" s="27">
        <f t="shared" si="1"/>
        <v>6.1402109500205508</v>
      </c>
      <c r="O32" s="152">
        <f t="shared" si="2"/>
        <v>8.221838260151058</v>
      </c>
      <c r="P32" s="52">
        <f t="shared" si="8"/>
        <v>0.33901560175608303</v>
      </c>
    </row>
    <row r="33" spans="1:16" ht="26.25" customHeight="1" thickBot="1" x14ac:dyDescent="0.3">
      <c r="A33" s="12" t="s">
        <v>18</v>
      </c>
      <c r="B33" s="17">
        <v>14485.32</v>
      </c>
      <c r="C33" s="145">
        <v>13655.979999999998</v>
      </c>
      <c r="D33" s="243">
        <f>SUM(D7:D32)</f>
        <v>1</v>
      </c>
      <c r="E33" s="244">
        <f>SUM(E7:E32)</f>
        <v>1.0000000000000002</v>
      </c>
      <c r="F33" s="57">
        <f>(C33-B33)/B33</f>
        <v>-5.7253826632756612E-2</v>
      </c>
      <c r="G33" s="1"/>
      <c r="H33" s="17">
        <v>9027.7030000000013</v>
      </c>
      <c r="I33" s="145">
        <v>10138.477999999999</v>
      </c>
      <c r="J33" s="243">
        <f>SUM(J7:J32)</f>
        <v>1</v>
      </c>
      <c r="K33" s="244">
        <f>SUM(K7:K32)</f>
        <v>1</v>
      </c>
      <c r="L33" s="57">
        <f t="shared" si="7"/>
        <v>0.12304071146336977</v>
      </c>
      <c r="N33" s="29">
        <f t="shared" si="1"/>
        <v>6.2323117473414467</v>
      </c>
      <c r="O33" s="146">
        <f>(I33/C33)*10</f>
        <v>7.4242039018803485</v>
      </c>
      <c r="P33" s="57">
        <f t="shared" si="8"/>
        <v>0.19124398824358141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5"/>
      <c r="D36" s="349" t="s">
        <v>104</v>
      </c>
      <c r="E36" s="345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5"/>
      <c r="P36" s="130" t="s">
        <v>0</v>
      </c>
    </row>
    <row r="37" spans="1:16" x14ac:dyDescent="0.25">
      <c r="A37" s="362"/>
      <c r="B37" s="352" t="str">
        <f>B5</f>
        <v>jan-jul</v>
      </c>
      <c r="C37" s="354"/>
      <c r="D37" s="352" t="str">
        <f>B5</f>
        <v>jan-jul</v>
      </c>
      <c r="E37" s="354"/>
      <c r="F37" s="131" t="str">
        <f>F5</f>
        <v>2022/2021</v>
      </c>
      <c r="H37" s="355" t="str">
        <f>B5</f>
        <v>jan-jul</v>
      </c>
      <c r="I37" s="354"/>
      <c r="J37" s="352" t="str">
        <f>B5</f>
        <v>jan-jul</v>
      </c>
      <c r="K37" s="353"/>
      <c r="L37" s="131" t="str">
        <f>L5</f>
        <v>2022/2021</v>
      </c>
      <c r="N37" s="355" t="str">
        <f>B5</f>
        <v>jan-jul</v>
      </c>
      <c r="O37" s="353"/>
      <c r="P37" s="131" t="str">
        <f>P5</f>
        <v>2022/2021</v>
      </c>
    </row>
    <row r="38" spans="1:16" ht="19.5" customHeight="1" thickBot="1" x14ac:dyDescent="0.3">
      <c r="A38" s="363"/>
      <c r="B38" s="99">
        <f>B6</f>
        <v>2021</v>
      </c>
      <c r="C38" s="134">
        <f>C6</f>
        <v>2022</v>
      </c>
      <c r="D38" s="99">
        <f>B6</f>
        <v>2021</v>
      </c>
      <c r="E38" s="134">
        <f>C6</f>
        <v>2022</v>
      </c>
      <c r="F38" s="132" t="s">
        <v>1</v>
      </c>
      <c r="H38" s="25">
        <f>B6</f>
        <v>2021</v>
      </c>
      <c r="I38" s="134">
        <f>C6</f>
        <v>2022</v>
      </c>
      <c r="J38" s="99">
        <f>B6</f>
        <v>2021</v>
      </c>
      <c r="K38" s="134">
        <f>C6</f>
        <v>2022</v>
      </c>
      <c r="L38" s="259">
        <v>1000</v>
      </c>
      <c r="N38" s="25">
        <f>B6</f>
        <v>2021</v>
      </c>
      <c r="O38" s="134">
        <f>C6</f>
        <v>2022</v>
      </c>
      <c r="P38" s="132"/>
    </row>
    <row r="39" spans="1:16" ht="20.100000000000001" customHeight="1" x14ac:dyDescent="0.25">
      <c r="A39" s="38" t="s">
        <v>166</v>
      </c>
      <c r="B39" s="39">
        <v>3416.2600000000007</v>
      </c>
      <c r="C39" s="147">
        <v>3487.7</v>
      </c>
      <c r="D39" s="247">
        <f t="shared" ref="D39:D56" si="25">B39/$B$57</f>
        <v>0.39532588180702022</v>
      </c>
      <c r="E39" s="246">
        <f t="shared" ref="E39:E56" si="26">C39/$C$57</f>
        <v>0.42789402332272097</v>
      </c>
      <c r="F39" s="52">
        <f>(C39-B39)/B39</f>
        <v>2.0911757301844452E-2</v>
      </c>
      <c r="H39" s="39">
        <v>1227.297</v>
      </c>
      <c r="I39" s="147">
        <v>1272.3899999999999</v>
      </c>
      <c r="J39" s="247">
        <f t="shared" ref="J39:J54" si="27">H39/$H$57</f>
        <v>0.33256548355838617</v>
      </c>
      <c r="K39" s="246">
        <f t="shared" ref="K39:K56" si="28">I39/$I$57</f>
        <v>0.3082133296772479</v>
      </c>
      <c r="L39" s="52">
        <f>(I39-H39)/H39</f>
        <v>3.6741717774914993E-2</v>
      </c>
      <c r="N39" s="27">
        <f t="shared" ref="N39:N57" si="29">(H39/B39)*10</f>
        <v>3.5925163775590847</v>
      </c>
      <c r="O39" s="151">
        <f t="shared" ref="O39:O57" si="30">(I39/C39)*10</f>
        <v>3.6482208905582474</v>
      </c>
      <c r="P39" s="61">
        <f t="shared" si="8"/>
        <v>1.5505708852748726E-2</v>
      </c>
    </row>
    <row r="40" spans="1:16" ht="20.100000000000001" customHeight="1" x14ac:dyDescent="0.25">
      <c r="A40" s="38" t="s">
        <v>170</v>
      </c>
      <c r="B40" s="19">
        <v>2215.91</v>
      </c>
      <c r="C40" s="140">
        <v>2089.7199999999998</v>
      </c>
      <c r="D40" s="247">
        <f t="shared" si="25"/>
        <v>0.25642268877515001</v>
      </c>
      <c r="E40" s="215">
        <f t="shared" si="26"/>
        <v>0.25638062287982238</v>
      </c>
      <c r="F40" s="52">
        <f t="shared" ref="F40:F57" si="31">(C40-B40)/B40</f>
        <v>-5.6947258688304157E-2</v>
      </c>
      <c r="H40" s="19">
        <v>940.44999999999993</v>
      </c>
      <c r="I40" s="140">
        <v>973.53699999999981</v>
      </c>
      <c r="J40" s="247">
        <f t="shared" si="27"/>
        <v>0.25483742648477448</v>
      </c>
      <c r="K40" s="215">
        <f t="shared" si="28"/>
        <v>0.23582162727937098</v>
      </c>
      <c r="L40" s="52">
        <f t="shared" ref="L40:L57" si="32">(I40-H40)/H40</f>
        <v>3.5182093678558006E-2</v>
      </c>
      <c r="N40" s="27">
        <f t="shared" si="29"/>
        <v>4.2440803101208981</v>
      </c>
      <c r="O40" s="152">
        <f t="shared" si="30"/>
        <v>4.6586959018433092</v>
      </c>
      <c r="P40" s="52">
        <f t="shared" si="8"/>
        <v>9.7692682849019927E-2</v>
      </c>
    </row>
    <row r="41" spans="1:16" ht="20.100000000000001" customHeight="1" x14ac:dyDescent="0.25">
      <c r="A41" s="38" t="s">
        <v>172</v>
      </c>
      <c r="B41" s="19">
        <v>1154.28</v>
      </c>
      <c r="C41" s="140">
        <v>692.19999999999993</v>
      </c>
      <c r="D41" s="247">
        <f t="shared" si="25"/>
        <v>0.13357202287068526</v>
      </c>
      <c r="E41" s="215">
        <f t="shared" si="26"/>
        <v>8.492365826876952E-2</v>
      </c>
      <c r="F41" s="52">
        <f t="shared" si="31"/>
        <v>-0.40031881345947262</v>
      </c>
      <c r="H41" s="19">
        <v>540.61500000000001</v>
      </c>
      <c r="I41" s="140">
        <v>547.91599999999994</v>
      </c>
      <c r="J41" s="247">
        <f t="shared" si="27"/>
        <v>0.14649256772722247</v>
      </c>
      <c r="K41" s="215">
        <f t="shared" si="28"/>
        <v>0.13272268309515081</v>
      </c>
      <c r="L41" s="52">
        <f t="shared" si="32"/>
        <v>1.3504989687670395E-2</v>
      </c>
      <c r="N41" s="27">
        <f t="shared" si="29"/>
        <v>4.6835689780642484</v>
      </c>
      <c r="O41" s="152">
        <f t="shared" si="30"/>
        <v>7.9155735336607913</v>
      </c>
      <c r="P41" s="52">
        <f t="shared" si="8"/>
        <v>0.69007301285276523</v>
      </c>
    </row>
    <row r="42" spans="1:16" ht="20.100000000000001" customHeight="1" x14ac:dyDescent="0.25">
      <c r="A42" s="38" t="s">
        <v>176</v>
      </c>
      <c r="B42" s="19">
        <v>385.89000000000004</v>
      </c>
      <c r="C42" s="140">
        <v>684.24</v>
      </c>
      <c r="D42" s="247">
        <f t="shared" si="25"/>
        <v>4.4654769991309511E-2</v>
      </c>
      <c r="E42" s="215">
        <f t="shared" si="26"/>
        <v>8.3947073004655967E-2</v>
      </c>
      <c r="F42" s="52">
        <f t="shared" si="31"/>
        <v>0.77314778822980623</v>
      </c>
      <c r="H42" s="19">
        <v>196.93400000000003</v>
      </c>
      <c r="I42" s="140">
        <v>471.43899999999996</v>
      </c>
      <c r="J42" s="247">
        <f t="shared" si="27"/>
        <v>5.3363978677603903E-2</v>
      </c>
      <c r="K42" s="215">
        <f t="shared" si="28"/>
        <v>0.11419752114502006</v>
      </c>
      <c r="L42" s="52">
        <f t="shared" si="32"/>
        <v>1.393893385601267</v>
      </c>
      <c r="N42" s="27">
        <f t="shared" si="29"/>
        <v>5.1033714270906216</v>
      </c>
      <c r="O42" s="152">
        <f t="shared" si="30"/>
        <v>6.8899655091780652</v>
      </c>
      <c r="P42" s="52">
        <f t="shared" si="8"/>
        <v>0.35008113902968691</v>
      </c>
    </row>
    <row r="43" spans="1:16" ht="20.100000000000001" customHeight="1" x14ac:dyDescent="0.25">
      <c r="A43" s="38" t="s">
        <v>171</v>
      </c>
      <c r="B43" s="19">
        <v>224.38</v>
      </c>
      <c r="C43" s="140">
        <v>337.40999999999997</v>
      </c>
      <c r="D43" s="247">
        <f t="shared" si="25"/>
        <v>2.5965008916141973E-2</v>
      </c>
      <c r="E43" s="215">
        <f t="shared" si="26"/>
        <v>4.13956826588638E-2</v>
      </c>
      <c r="F43" s="52">
        <f t="shared" si="31"/>
        <v>0.50374364916659231</v>
      </c>
      <c r="H43" s="19">
        <v>130.065</v>
      </c>
      <c r="I43" s="140">
        <v>187.64499999999998</v>
      </c>
      <c r="J43" s="247">
        <f t="shared" si="27"/>
        <v>3.5244223377895893E-2</v>
      </c>
      <c r="K43" s="215">
        <f t="shared" si="28"/>
        <v>4.5453587537851746E-2</v>
      </c>
      <c r="L43" s="52">
        <f t="shared" si="32"/>
        <v>0.44270172606004676</v>
      </c>
      <c r="N43" s="27">
        <f t="shared" si="29"/>
        <v>5.7966396292004641</v>
      </c>
      <c r="O43" s="152">
        <f t="shared" si="30"/>
        <v>5.5613348744850475</v>
      </c>
      <c r="P43" s="52">
        <f t="shared" si="8"/>
        <v>-4.0593304011874956E-2</v>
      </c>
    </row>
    <row r="44" spans="1:16" ht="20.100000000000001" customHeight="1" x14ac:dyDescent="0.25">
      <c r="A44" s="38" t="s">
        <v>178</v>
      </c>
      <c r="B44" s="19">
        <v>185.06</v>
      </c>
      <c r="C44" s="140">
        <v>225.90000000000003</v>
      </c>
      <c r="D44" s="247">
        <f t="shared" si="25"/>
        <v>2.1414941394158275E-2</v>
      </c>
      <c r="E44" s="215">
        <f t="shared" si="26"/>
        <v>2.7714900899906154E-2</v>
      </c>
      <c r="F44" s="52">
        <f t="shared" si="31"/>
        <v>0.22068518318383243</v>
      </c>
      <c r="H44" s="19">
        <v>168.60900000000001</v>
      </c>
      <c r="I44" s="140">
        <v>176.739</v>
      </c>
      <c r="J44" s="247">
        <f t="shared" si="27"/>
        <v>4.5688642290575093E-2</v>
      </c>
      <c r="K44" s="215">
        <f t="shared" si="28"/>
        <v>4.2811807444122572E-2</v>
      </c>
      <c r="L44" s="52">
        <f t="shared" si="32"/>
        <v>4.8218066651246345E-2</v>
      </c>
      <c r="N44" s="27">
        <f t="shared" si="29"/>
        <v>9.1110450664649321</v>
      </c>
      <c r="O44" s="152">
        <f t="shared" si="30"/>
        <v>7.8237715803452845</v>
      </c>
      <c r="P44" s="52">
        <f t="shared" si="8"/>
        <v>-0.14128713849278624</v>
      </c>
    </row>
    <row r="45" spans="1:16" ht="20.100000000000001" customHeight="1" x14ac:dyDescent="0.25">
      <c r="A45" s="38" t="s">
        <v>183</v>
      </c>
      <c r="B45" s="19">
        <v>56.269999999999996</v>
      </c>
      <c r="C45" s="140">
        <v>119.7</v>
      </c>
      <c r="D45" s="247">
        <f t="shared" si="25"/>
        <v>6.5115030381999676E-3</v>
      </c>
      <c r="E45" s="215">
        <f t="shared" si="26"/>
        <v>1.4685584938994096E-2</v>
      </c>
      <c r="F45" s="52">
        <f t="shared" si="31"/>
        <v>1.1272436467033946</v>
      </c>
      <c r="H45" s="19">
        <v>72.399000000000001</v>
      </c>
      <c r="I45" s="140">
        <v>122.51599999999999</v>
      </c>
      <c r="J45" s="247">
        <f t="shared" si="27"/>
        <v>1.961824109742271E-2</v>
      </c>
      <c r="K45" s="215">
        <f t="shared" si="28"/>
        <v>2.9677272140411118E-2</v>
      </c>
      <c r="L45" s="52">
        <f t="shared" si="32"/>
        <v>0.6922333181397532</v>
      </c>
      <c r="N45" s="27">
        <f t="shared" si="29"/>
        <v>12.866358628043365</v>
      </c>
      <c r="O45" s="152">
        <f t="shared" si="30"/>
        <v>10.235254803675854</v>
      </c>
      <c r="P45" s="52">
        <f t="shared" si="8"/>
        <v>-0.20449483031141286</v>
      </c>
    </row>
    <row r="46" spans="1:16" ht="20.100000000000001" customHeight="1" x14ac:dyDescent="0.25">
      <c r="A46" s="38" t="s">
        <v>177</v>
      </c>
      <c r="B46" s="19">
        <v>552.91999999999996</v>
      </c>
      <c r="C46" s="140">
        <v>100.61</v>
      </c>
      <c r="D46" s="247">
        <f t="shared" si="25"/>
        <v>6.3983299446979322E-2</v>
      </c>
      <c r="E46" s="215">
        <f t="shared" si="26"/>
        <v>1.234349791739512E-2</v>
      </c>
      <c r="F46" s="52">
        <f t="shared" si="31"/>
        <v>-0.81803877595312158</v>
      </c>
      <c r="H46" s="19">
        <v>86.851000000000013</v>
      </c>
      <c r="I46" s="140">
        <v>89.433999999999997</v>
      </c>
      <c r="J46" s="247">
        <f t="shared" si="27"/>
        <v>2.3534356241830139E-2</v>
      </c>
      <c r="K46" s="215">
        <f t="shared" si="28"/>
        <v>2.1663759481255738E-2</v>
      </c>
      <c r="L46" s="52">
        <f t="shared" si="32"/>
        <v>2.9740590206215056E-2</v>
      </c>
      <c r="N46" s="27">
        <f t="shared" si="29"/>
        <v>1.5707697316067428</v>
      </c>
      <c r="O46" s="152">
        <f t="shared" si="30"/>
        <v>8.8891760262399373</v>
      </c>
      <c r="P46" s="52">
        <f t="shared" si="8"/>
        <v>4.6591210330664987</v>
      </c>
    </row>
    <row r="47" spans="1:16" ht="20.100000000000001" customHeight="1" x14ac:dyDescent="0.25">
      <c r="A47" s="38" t="s">
        <v>175</v>
      </c>
      <c r="B47" s="19">
        <v>144.38000000000002</v>
      </c>
      <c r="C47" s="140">
        <v>101.99000000000001</v>
      </c>
      <c r="D47" s="247">
        <f t="shared" si="25"/>
        <v>1.6707496155239233E-2</v>
      </c>
      <c r="E47" s="215">
        <f t="shared" si="26"/>
        <v>1.2512805412932397E-2</v>
      </c>
      <c r="F47" s="52">
        <f t="shared" si="31"/>
        <v>-0.29360022163734595</v>
      </c>
      <c r="H47" s="19">
        <v>94.826999999999998</v>
      </c>
      <c r="I47" s="140">
        <v>74.260000000000005</v>
      </c>
      <c r="J47" s="247">
        <f t="shared" si="27"/>
        <v>2.5695644256761879E-2</v>
      </c>
      <c r="K47" s="215">
        <f t="shared" si="28"/>
        <v>1.7988134032672711E-2</v>
      </c>
      <c r="L47" s="52">
        <f t="shared" si="32"/>
        <v>-0.21688970440908173</v>
      </c>
      <c r="N47" s="27">
        <f t="shared" si="29"/>
        <v>6.5678764371796641</v>
      </c>
      <c r="O47" s="152">
        <f t="shared" si="30"/>
        <v>7.2811059907834093</v>
      </c>
      <c r="P47" s="52">
        <f t="shared" si="8"/>
        <v>0.1085936315071749</v>
      </c>
    </row>
    <row r="48" spans="1:16" ht="20.100000000000001" customHeight="1" x14ac:dyDescent="0.25">
      <c r="A48" s="38" t="s">
        <v>181</v>
      </c>
      <c r="B48" s="19">
        <v>56.63</v>
      </c>
      <c r="C48" s="140">
        <v>53.639999999999993</v>
      </c>
      <c r="D48" s="247">
        <f t="shared" si="25"/>
        <v>6.5531618456240309E-3</v>
      </c>
      <c r="E48" s="215">
        <f t="shared" si="26"/>
        <v>6.5809087395793083E-3</v>
      </c>
      <c r="F48" s="52">
        <f t="shared" si="31"/>
        <v>-5.2798869856966434E-2</v>
      </c>
      <c r="H48" s="19">
        <v>44.33</v>
      </c>
      <c r="I48" s="140">
        <v>35.064999999999998</v>
      </c>
      <c r="J48" s="247">
        <f t="shared" si="27"/>
        <v>1.2012274034845078E-2</v>
      </c>
      <c r="K48" s="215">
        <f t="shared" si="28"/>
        <v>8.4938583336341047E-3</v>
      </c>
      <c r="L48" s="52">
        <f t="shared" si="32"/>
        <v>-0.20900067674261225</v>
      </c>
      <c r="N48" s="27">
        <f t="shared" si="29"/>
        <v>7.8280063570545639</v>
      </c>
      <c r="O48" s="152">
        <f t="shared" si="30"/>
        <v>6.5370991797166305</v>
      </c>
      <c r="P48" s="52">
        <f t="shared" si="8"/>
        <v>-0.16490880544247052</v>
      </c>
    </row>
    <row r="49" spans="1:16" ht="20.100000000000001" customHeight="1" x14ac:dyDescent="0.25">
      <c r="A49" s="38" t="s">
        <v>191</v>
      </c>
      <c r="B49" s="19">
        <v>35.5</v>
      </c>
      <c r="C49" s="140">
        <v>61.559999999999995</v>
      </c>
      <c r="D49" s="247">
        <f t="shared" si="25"/>
        <v>4.1080212876505933E-3</v>
      </c>
      <c r="E49" s="215">
        <f t="shared" si="26"/>
        <v>7.5525865400541056E-3</v>
      </c>
      <c r="F49" s="52">
        <f t="shared" si="31"/>
        <v>0.73408450704225336</v>
      </c>
      <c r="H49" s="19">
        <v>46.969000000000001</v>
      </c>
      <c r="I49" s="140">
        <v>31.671999999999997</v>
      </c>
      <c r="J49" s="247">
        <f t="shared" si="27"/>
        <v>1.2727374219324126E-2</v>
      </c>
      <c r="K49" s="215">
        <f t="shared" si="28"/>
        <v>7.6719658104337464E-3</v>
      </c>
      <c r="L49" s="52">
        <f t="shared" si="32"/>
        <v>-0.32568289723008803</v>
      </c>
      <c r="N49" s="27">
        <f t="shared" ref="N49" si="33">(H49/B49)*10</f>
        <v>13.230704225352113</v>
      </c>
      <c r="O49" s="152">
        <f t="shared" ref="O49" si="34">(I49/C49)*10</f>
        <v>5.1448992852501618</v>
      </c>
      <c r="P49" s="52">
        <f t="shared" ref="P49" si="35">(O49-N49)/N49</f>
        <v>-0.61113942254171738</v>
      </c>
    </row>
    <row r="50" spans="1:16" ht="20.100000000000001" customHeight="1" x14ac:dyDescent="0.25">
      <c r="A50" s="38" t="s">
        <v>195</v>
      </c>
      <c r="B50" s="19">
        <v>24.430000000000003</v>
      </c>
      <c r="C50" s="140">
        <v>46.12</v>
      </c>
      <c r="D50" s="247">
        <f t="shared" si="25"/>
        <v>2.8270129593606762E-3</v>
      </c>
      <c r="E50" s="215">
        <f t="shared" si="26"/>
        <v>5.6583055754921277E-3</v>
      </c>
      <c r="F50" s="52">
        <f t="shared" si="31"/>
        <v>0.88784281620957806</v>
      </c>
      <c r="H50" s="19">
        <v>21.012</v>
      </c>
      <c r="I50" s="140">
        <v>30.548000000000002</v>
      </c>
      <c r="J50" s="247">
        <f t="shared" si="27"/>
        <v>5.6937040834686391E-3</v>
      </c>
      <c r="K50" s="215">
        <f t="shared" si="28"/>
        <v>7.3996972586868569E-3</v>
      </c>
      <c r="L50" s="52">
        <f t="shared" si="32"/>
        <v>0.45383590329335621</v>
      </c>
      <c r="N50" s="27">
        <f t="shared" ref="N50:N51" si="36">(H50/B50)*10</f>
        <v>8.6009005321326235</v>
      </c>
      <c r="O50" s="152">
        <f t="shared" ref="O50:O51" si="37">(I50/C50)*10</f>
        <v>6.6235906331309637</v>
      </c>
      <c r="P50" s="52">
        <f t="shared" ref="P50:P51" si="38">(O50-N50)/N50</f>
        <v>-0.22989568262236126</v>
      </c>
    </row>
    <row r="51" spans="1:16" ht="20.100000000000001" customHeight="1" x14ac:dyDescent="0.25">
      <c r="A51" s="38" t="s">
        <v>190</v>
      </c>
      <c r="B51" s="19">
        <v>1.08</v>
      </c>
      <c r="C51" s="140">
        <v>36.089999999999996</v>
      </c>
      <c r="D51" s="247">
        <f t="shared" si="25"/>
        <v>1.2497642227218706E-4</v>
      </c>
      <c r="E51" s="215">
        <f t="shared" si="26"/>
        <v>4.427759068072655E-3</v>
      </c>
      <c r="F51" s="52">
        <f t="shared" si="31"/>
        <v>32.416666666666664</v>
      </c>
      <c r="H51" s="19">
        <v>1.3390000000000002</v>
      </c>
      <c r="I51" s="140">
        <v>27.979999999999997</v>
      </c>
      <c r="J51" s="247">
        <f t="shared" si="27"/>
        <v>3.6283408375045257E-4</v>
      </c>
      <c r="K51" s="215">
        <f t="shared" si="28"/>
        <v>6.7776459767597951E-3</v>
      </c>
      <c r="L51" s="52">
        <f t="shared" si="32"/>
        <v>19.896191187453319</v>
      </c>
      <c r="N51" s="27">
        <f t="shared" si="36"/>
        <v>12.398148148148149</v>
      </c>
      <c r="O51" s="152">
        <f t="shared" si="37"/>
        <v>7.7528401219174281</v>
      </c>
      <c r="P51" s="52">
        <f t="shared" si="38"/>
        <v>-0.37467757045027467</v>
      </c>
    </row>
    <row r="52" spans="1:16" ht="20.100000000000001" customHeight="1" x14ac:dyDescent="0.25">
      <c r="A52" s="38" t="s">
        <v>180</v>
      </c>
      <c r="B52" s="19">
        <v>43.36</v>
      </c>
      <c r="C52" s="140">
        <v>42.08</v>
      </c>
      <c r="D52" s="247">
        <f t="shared" si="25"/>
        <v>5.017571916409288E-3</v>
      </c>
      <c r="E52" s="215">
        <f t="shared" si="26"/>
        <v>5.1626517479772052E-3</v>
      </c>
      <c r="F52" s="52">
        <f t="shared" si="31"/>
        <v>-2.9520295202952056E-2</v>
      </c>
      <c r="H52" s="19">
        <v>30.939</v>
      </c>
      <c r="I52" s="140">
        <v>23.499000000000002</v>
      </c>
      <c r="J52" s="247">
        <f t="shared" si="27"/>
        <v>8.3836622234169152E-3</v>
      </c>
      <c r="K52" s="215">
        <f t="shared" si="28"/>
        <v>5.6922052468862923E-3</v>
      </c>
      <c r="L52" s="52">
        <f t="shared" si="32"/>
        <v>-0.24047318917870641</v>
      </c>
      <c r="N52" s="27">
        <f t="shared" ref="N52" si="39">(H52/B52)*10</f>
        <v>7.1353782287822876</v>
      </c>
      <c r="O52" s="152">
        <f t="shared" ref="O52" si="40">(I52/C52)*10</f>
        <v>5.5843631178707227</v>
      </c>
      <c r="P52" s="52">
        <f t="shared" ref="P52" si="41">(O52-N52)/N52</f>
        <v>-0.21736971204345795</v>
      </c>
    </row>
    <row r="53" spans="1:16" ht="20.100000000000001" customHeight="1" x14ac:dyDescent="0.25">
      <c r="A53" s="38" t="s">
        <v>192</v>
      </c>
      <c r="B53" s="19">
        <v>82.09</v>
      </c>
      <c r="C53" s="140">
        <v>8.02</v>
      </c>
      <c r="D53" s="247">
        <f t="shared" si="25"/>
        <v>9.4993652817813301E-3</v>
      </c>
      <c r="E53" s="215">
        <f t="shared" si="26"/>
        <v>9.8394645957170131E-4</v>
      </c>
      <c r="F53" s="52">
        <f t="shared" si="31"/>
        <v>-0.9023023510780851</v>
      </c>
      <c r="H53" s="19">
        <v>44.707000000000008</v>
      </c>
      <c r="I53" s="140">
        <v>18.404999999999998</v>
      </c>
      <c r="J53" s="247">
        <f t="shared" si="27"/>
        <v>1.2114431204056373E-2</v>
      </c>
      <c r="K53" s="215">
        <f t="shared" si="28"/>
        <v>4.4582764189515381E-3</v>
      </c>
      <c r="L53" s="52">
        <f t="shared" ref="L53:L54" si="42">(I53-H53)/H53</f>
        <v>-0.58831950253875243</v>
      </c>
      <c r="N53" s="27">
        <f t="shared" ref="N53" si="43">(H53/B53)*10</f>
        <v>5.446095748568645</v>
      </c>
      <c r="O53" s="152">
        <f t="shared" ref="O53" si="44">(I53/C53)*10</f>
        <v>22.94887780548628</v>
      </c>
      <c r="P53" s="52">
        <f t="shared" ref="P53" si="45">(O53-N53)/N53</f>
        <v>3.2138219496999763</v>
      </c>
    </row>
    <row r="54" spans="1:16" ht="20.100000000000001" customHeight="1" x14ac:dyDescent="0.25">
      <c r="A54" s="38" t="s">
        <v>193</v>
      </c>
      <c r="B54" s="19">
        <v>27.57</v>
      </c>
      <c r="C54" s="140">
        <v>18.64</v>
      </c>
      <c r="D54" s="247">
        <f t="shared" si="25"/>
        <v>3.1903703352261087E-3</v>
      </c>
      <c r="E54" s="215">
        <f t="shared" si="26"/>
        <v>2.286878055662907E-3</v>
      </c>
      <c r="F54" s="52">
        <f t="shared" si="31"/>
        <v>-0.32390279289082335</v>
      </c>
      <c r="H54" s="19">
        <v>9.3079999999999981</v>
      </c>
      <c r="I54" s="140">
        <v>10.231999999999999</v>
      </c>
      <c r="J54" s="247">
        <f t="shared" si="27"/>
        <v>2.5222252812167373E-3</v>
      </c>
      <c r="K54" s="215">
        <f t="shared" si="28"/>
        <v>2.4785158554040823E-3</v>
      </c>
      <c r="L54" s="52">
        <f t="shared" si="42"/>
        <v>9.9269445638160883E-2</v>
      </c>
      <c r="N54" s="27">
        <f t="shared" ref="N54:N55" si="46">(H54/B54)*10</f>
        <v>3.3761334784185704</v>
      </c>
      <c r="O54" s="152">
        <f t="shared" ref="O54:O55" si="47">(I54/C54)*10</f>
        <v>5.4892703862660941</v>
      </c>
      <c r="P54" s="52">
        <f t="shared" ref="P54:P55" si="48">(O54-N54)/N54</f>
        <v>0.62590443220193637</v>
      </c>
    </row>
    <row r="55" spans="1:16" ht="20.100000000000001" customHeight="1" x14ac:dyDescent="0.25">
      <c r="A55" s="38" t="s">
        <v>214</v>
      </c>
      <c r="B55" s="19">
        <v>11.69</v>
      </c>
      <c r="C55" s="140">
        <v>13.4</v>
      </c>
      <c r="D55" s="247">
        <f t="shared" si="25"/>
        <v>1.3527540521869135E-3</v>
      </c>
      <c r="E55" s="215">
        <f t="shared" si="26"/>
        <v>1.6440003189851368E-3</v>
      </c>
      <c r="F55" s="52">
        <f t="shared" si="31"/>
        <v>0.14627887082976912</v>
      </c>
      <c r="H55" s="19">
        <v>11.783000000000001</v>
      </c>
      <c r="I55" s="140">
        <v>9.8350000000000009</v>
      </c>
      <c r="J55" s="247">
        <f t="shared" ref="J55:J56" si="49">H55/$H$57</f>
        <v>3.1928857422192547E-3</v>
      </c>
      <c r="K55" s="215">
        <f t="shared" si="28"/>
        <v>2.3823498277852967E-3</v>
      </c>
      <c r="L55" s="52">
        <f t="shared" ref="L55" si="50">(I55-H55)/H55</f>
        <v>-0.16532292285496056</v>
      </c>
      <c r="N55" s="27">
        <f t="shared" si="46"/>
        <v>10.079555175363559</v>
      </c>
      <c r="O55" s="152">
        <f t="shared" si="47"/>
        <v>7.3395522388059709</v>
      </c>
      <c r="P55" s="52">
        <f t="shared" si="48"/>
        <v>-0.27183768419212601</v>
      </c>
    </row>
    <row r="56" spans="1:16" ht="20.100000000000001" customHeight="1" thickBot="1" x14ac:dyDescent="0.3">
      <c r="A56" s="8" t="s">
        <v>17</v>
      </c>
      <c r="B56" s="19">
        <f>B57-SUM(B39:B55)</f>
        <v>23.930000000000291</v>
      </c>
      <c r="C56" s="140">
        <f>C57-SUM(C39:C55)</f>
        <v>31.829999999999018</v>
      </c>
      <c r="D56" s="247">
        <f t="shared" si="25"/>
        <v>2.7691535046050673E-3</v>
      </c>
      <c r="E56" s="215">
        <f t="shared" si="26"/>
        <v>3.9051141905444248E-3</v>
      </c>
      <c r="F56" s="52">
        <f t="shared" si="31"/>
        <v>0.33012954450474846</v>
      </c>
      <c r="H56" s="19">
        <f>H57-SUM(H39:H55)</f>
        <v>21.958000000000084</v>
      </c>
      <c r="I56" s="140">
        <f>I57-SUM(I39:I55)</f>
        <v>25.164999999999964</v>
      </c>
      <c r="J56" s="247">
        <f t="shared" si="49"/>
        <v>5.9500454152296234E-3</v>
      </c>
      <c r="K56" s="215">
        <f t="shared" si="28"/>
        <v>6.0957634383545399E-3</v>
      </c>
      <c r="L56" s="52">
        <f t="shared" ref="L56" si="51">(I56-H56)/H56</f>
        <v>0.14605155296474487</v>
      </c>
      <c r="N56" s="27">
        <f t="shared" ref="N56" si="52">(H56/B56)*10</f>
        <v>9.1759297952360281</v>
      </c>
      <c r="O56" s="152">
        <f t="shared" ref="O56" si="53">(I56/C56)*10</f>
        <v>7.9060634621428649</v>
      </c>
      <c r="P56" s="52">
        <f t="shared" ref="P56" si="54">(O56-N56)/N56</f>
        <v>-0.1383910253707972</v>
      </c>
    </row>
    <row r="57" spans="1:16" ht="26.25" customHeight="1" thickBot="1" x14ac:dyDescent="0.3">
      <c r="A57" s="12" t="s">
        <v>18</v>
      </c>
      <c r="B57" s="17">
        <v>8641.630000000001</v>
      </c>
      <c r="C57" s="145">
        <v>8150.8499999999985</v>
      </c>
      <c r="D57" s="253">
        <f>SUM(D39:D56)</f>
        <v>0.99999999999999978</v>
      </c>
      <c r="E57" s="254">
        <f>SUM(E39:E56)</f>
        <v>0.99999999999999989</v>
      </c>
      <c r="F57" s="57">
        <f t="shared" si="31"/>
        <v>-5.6792526409948405E-2</v>
      </c>
      <c r="G57" s="1"/>
      <c r="H57" s="17">
        <v>3690.3920000000003</v>
      </c>
      <c r="I57" s="145">
        <v>4128.277</v>
      </c>
      <c r="J57" s="253">
        <f>SUM(J39:J56)</f>
        <v>0.99999999999999967</v>
      </c>
      <c r="K57" s="254">
        <f>SUM(K39:K56)</f>
        <v>0.99999999999999989</v>
      </c>
      <c r="L57" s="57">
        <f t="shared" si="32"/>
        <v>0.1186554165519543</v>
      </c>
      <c r="M57" s="1"/>
      <c r="N57" s="29">
        <f t="shared" si="29"/>
        <v>4.2704813790916756</v>
      </c>
      <c r="O57" s="146">
        <f t="shared" si="30"/>
        <v>5.0648423170589583</v>
      </c>
      <c r="P57" s="57">
        <f t="shared" si="8"/>
        <v>0.18601203645483216</v>
      </c>
    </row>
    <row r="59" spans="1:16" ht="15.75" thickBot="1" x14ac:dyDescent="0.3"/>
    <row r="60" spans="1:16" x14ac:dyDescent="0.25">
      <c r="A60" s="361" t="s">
        <v>15</v>
      </c>
      <c r="B60" s="349" t="s">
        <v>1</v>
      </c>
      <c r="C60" s="345"/>
      <c r="D60" s="349" t="s">
        <v>104</v>
      </c>
      <c r="E60" s="345"/>
      <c r="F60" s="130" t="s">
        <v>0</v>
      </c>
      <c r="H60" s="359" t="s">
        <v>19</v>
      </c>
      <c r="I60" s="360"/>
      <c r="J60" s="349" t="s">
        <v>104</v>
      </c>
      <c r="K60" s="350"/>
      <c r="L60" s="130" t="s">
        <v>0</v>
      </c>
      <c r="N60" s="357" t="s">
        <v>22</v>
      </c>
      <c r="O60" s="345"/>
      <c r="P60" s="130" t="s">
        <v>0</v>
      </c>
    </row>
    <row r="61" spans="1:16" x14ac:dyDescent="0.25">
      <c r="A61" s="362"/>
      <c r="B61" s="352" t="str">
        <f>B5</f>
        <v>jan-jul</v>
      </c>
      <c r="C61" s="354"/>
      <c r="D61" s="352" t="str">
        <f>B5</f>
        <v>jan-jul</v>
      </c>
      <c r="E61" s="354"/>
      <c r="F61" s="131" t="str">
        <f>F37</f>
        <v>2022/2021</v>
      </c>
      <c r="H61" s="355" t="str">
        <f>B5</f>
        <v>jan-jul</v>
      </c>
      <c r="I61" s="354"/>
      <c r="J61" s="352" t="str">
        <f>B5</f>
        <v>jan-jul</v>
      </c>
      <c r="K61" s="353"/>
      <c r="L61" s="131" t="str">
        <f>L37</f>
        <v>2022/2021</v>
      </c>
      <c r="N61" s="355" t="str">
        <f>B5</f>
        <v>jan-jul</v>
      </c>
      <c r="O61" s="353"/>
      <c r="P61" s="131" t="str">
        <f>P37</f>
        <v>2022/2021</v>
      </c>
    </row>
    <row r="62" spans="1:16" ht="19.5" customHeight="1" thickBot="1" x14ac:dyDescent="0.3">
      <c r="A62" s="363"/>
      <c r="B62" s="99">
        <f>B6</f>
        <v>2021</v>
      </c>
      <c r="C62" s="134">
        <f>C6</f>
        <v>2022</v>
      </c>
      <c r="D62" s="99">
        <f>B6</f>
        <v>2021</v>
      </c>
      <c r="E62" s="134">
        <f>C6</f>
        <v>2022</v>
      </c>
      <c r="F62" s="132" t="s">
        <v>1</v>
      </c>
      <c r="H62" s="25">
        <f>B6</f>
        <v>2021</v>
      </c>
      <c r="I62" s="134">
        <f>C6</f>
        <v>2022</v>
      </c>
      <c r="J62" s="99">
        <f>B6</f>
        <v>2021</v>
      </c>
      <c r="K62" s="134">
        <f>C6</f>
        <v>2022</v>
      </c>
      <c r="L62" s="259">
        <v>1000</v>
      </c>
      <c r="N62" s="25">
        <f>B6</f>
        <v>2021</v>
      </c>
      <c r="O62" s="134">
        <f>C6</f>
        <v>2022</v>
      </c>
      <c r="P62" s="132" t="s">
        <v>23</v>
      </c>
    </row>
    <row r="63" spans="1:16" ht="20.100000000000001" customHeight="1" x14ac:dyDescent="0.25">
      <c r="A63" s="38" t="s">
        <v>165</v>
      </c>
      <c r="B63" s="39">
        <v>1248.7399999999998</v>
      </c>
      <c r="C63" s="147">
        <v>1536.6900000000003</v>
      </c>
      <c r="D63" s="247">
        <f t="shared" ref="D63:D83" si="55">B63/$B$84</f>
        <v>0.2136903223819196</v>
      </c>
      <c r="E63" s="246">
        <f t="shared" ref="E63:E83" si="56">C63/$C$84</f>
        <v>0.2791378223584185</v>
      </c>
      <c r="F63" s="61">
        <f t="shared" ref="F63:F65" si="57">(C63-B63)/B63</f>
        <v>0.23059243717667452</v>
      </c>
      <c r="H63" s="19">
        <v>1296.835</v>
      </c>
      <c r="I63" s="147">
        <v>2822.0129999999999</v>
      </c>
      <c r="J63" s="245">
        <f t="shared" ref="J63:J84" si="58">H63/$H$84</f>
        <v>0.24297534844793564</v>
      </c>
      <c r="K63" s="246">
        <f t="shared" ref="K63:K84" si="59">I63/$I$84</f>
        <v>0.46953720848936681</v>
      </c>
      <c r="L63" s="61">
        <f t="shared" ref="L63:L65" si="60">(I63-H63)/H63</f>
        <v>1.1760771416564173</v>
      </c>
      <c r="N63" s="41">
        <f t="shared" ref="N63:N68" si="61">(H63/B63)*10</f>
        <v>10.385148229415254</v>
      </c>
      <c r="O63" s="149">
        <f t="shared" ref="O63:O68" si="62">(I63/C63)*10</f>
        <v>18.364230911895042</v>
      </c>
      <c r="P63" s="61">
        <f t="shared" si="8"/>
        <v>0.76831668708199641</v>
      </c>
    </row>
    <row r="64" spans="1:16" ht="20.100000000000001" customHeight="1" x14ac:dyDescent="0.25">
      <c r="A64" s="38" t="s">
        <v>184</v>
      </c>
      <c r="B64" s="19">
        <v>991.81000000000006</v>
      </c>
      <c r="C64" s="140">
        <v>1370.06</v>
      </c>
      <c r="D64" s="247">
        <f t="shared" si="55"/>
        <v>0.16972323993914804</v>
      </c>
      <c r="E64" s="215">
        <f t="shared" si="56"/>
        <v>0.24886969063400866</v>
      </c>
      <c r="F64" s="52">
        <f t="shared" si="57"/>
        <v>0.38137344854357169</v>
      </c>
      <c r="H64" s="19">
        <v>573.81499999999994</v>
      </c>
      <c r="I64" s="140">
        <v>781.58999999999992</v>
      </c>
      <c r="J64" s="214">
        <f t="shared" si="58"/>
        <v>0.10751013010109395</v>
      </c>
      <c r="K64" s="215">
        <f t="shared" si="59"/>
        <v>0.1300439036897435</v>
      </c>
      <c r="L64" s="52">
        <f t="shared" si="60"/>
        <v>0.36209405470404227</v>
      </c>
      <c r="N64" s="40">
        <f t="shared" si="61"/>
        <v>5.7855335195249076</v>
      </c>
      <c r="O64" s="143">
        <f t="shared" si="62"/>
        <v>5.7047866516794876</v>
      </c>
      <c r="P64" s="52">
        <f t="shared" si="8"/>
        <v>-1.3956684819631063E-2</v>
      </c>
    </row>
    <row r="65" spans="1:16" ht="20.100000000000001" customHeight="1" x14ac:dyDescent="0.25">
      <c r="A65" s="38" t="s">
        <v>167</v>
      </c>
      <c r="B65" s="19">
        <v>1432.05</v>
      </c>
      <c r="C65" s="140">
        <v>775.23</v>
      </c>
      <c r="D65" s="247">
        <f t="shared" si="55"/>
        <v>0.24505920060783509</v>
      </c>
      <c r="E65" s="215">
        <f t="shared" si="56"/>
        <v>0.14081956284411087</v>
      </c>
      <c r="F65" s="52">
        <f t="shared" si="57"/>
        <v>-0.45865716979155752</v>
      </c>
      <c r="H65" s="19">
        <v>1151.0750000000003</v>
      </c>
      <c r="I65" s="140">
        <v>729.42499999999995</v>
      </c>
      <c r="J65" s="214">
        <f t="shared" si="58"/>
        <v>0.21566571631295237</v>
      </c>
      <c r="K65" s="215">
        <f t="shared" si="59"/>
        <v>0.12136449346702384</v>
      </c>
      <c r="L65" s="52">
        <f t="shared" si="60"/>
        <v>-0.36630975392567838</v>
      </c>
      <c r="N65" s="40">
        <f t="shared" si="61"/>
        <v>8.0379525854544216</v>
      </c>
      <c r="O65" s="143">
        <f t="shared" si="62"/>
        <v>9.4091430930175548</v>
      </c>
      <c r="P65" s="52">
        <f t="shared" si="8"/>
        <v>0.17058952425826154</v>
      </c>
    </row>
    <row r="66" spans="1:16" ht="20.100000000000001" customHeight="1" x14ac:dyDescent="0.25">
      <c r="A66" s="38" t="s">
        <v>174</v>
      </c>
      <c r="B66" s="19">
        <v>655.44</v>
      </c>
      <c r="C66" s="140">
        <v>492.37</v>
      </c>
      <c r="D66" s="247">
        <f t="shared" si="55"/>
        <v>0.11216200722488702</v>
      </c>
      <c r="E66" s="215">
        <f t="shared" si="56"/>
        <v>8.9438396550126892E-2</v>
      </c>
      <c r="F66" s="52">
        <f t="shared" ref="F66" si="63">(C66-B66)/B66</f>
        <v>-0.24879470279506902</v>
      </c>
      <c r="H66" s="19">
        <v>270.30399999999997</v>
      </c>
      <c r="I66" s="140">
        <v>443.16899999999998</v>
      </c>
      <c r="J66" s="214">
        <f t="shared" si="58"/>
        <v>5.0644228901032741E-2</v>
      </c>
      <c r="K66" s="215">
        <f t="shared" si="59"/>
        <v>7.373613627896973E-2</v>
      </c>
      <c r="L66" s="52">
        <f t="shared" ref="L66" si="64">(I66-H66)/H66</f>
        <v>0.6395206878181604</v>
      </c>
      <c r="N66" s="40">
        <f t="shared" si="61"/>
        <v>4.1240082997680938</v>
      </c>
      <c r="O66" s="143">
        <f t="shared" si="62"/>
        <v>9.0007311574628837</v>
      </c>
      <c r="P66" s="52">
        <f t="shared" ref="P66" si="65">(O66-N66)/N66</f>
        <v>1.1825201365305262</v>
      </c>
    </row>
    <row r="67" spans="1:16" ht="20.100000000000001" customHeight="1" x14ac:dyDescent="0.25">
      <c r="A67" s="38" t="s">
        <v>185</v>
      </c>
      <c r="B67" s="19">
        <v>362.94</v>
      </c>
      <c r="C67" s="140">
        <v>414.96</v>
      </c>
      <c r="D67" s="247">
        <f t="shared" si="55"/>
        <v>6.2108017365739794E-2</v>
      </c>
      <c r="E67" s="215">
        <f t="shared" si="56"/>
        <v>7.5376966574812951E-2</v>
      </c>
      <c r="F67" s="52">
        <f t="shared" ref="F67:F83" si="66">(C67-B67)/B67</f>
        <v>0.14332947594643738</v>
      </c>
      <c r="H67" s="19">
        <v>1110.944</v>
      </c>
      <c r="I67" s="140">
        <v>263.26799999999997</v>
      </c>
      <c r="J67" s="214">
        <f t="shared" si="58"/>
        <v>0.20814676154340639</v>
      </c>
      <c r="K67" s="215">
        <f t="shared" si="59"/>
        <v>4.3803526704015397E-2</v>
      </c>
      <c r="L67" s="52">
        <f t="shared" ref="L67:L83" si="67">(I67-H67)/H67</f>
        <v>-0.76302315868306592</v>
      </c>
      <c r="N67" s="40">
        <f t="shared" si="61"/>
        <v>30.60957734060726</v>
      </c>
      <c r="O67" s="143">
        <f t="shared" si="62"/>
        <v>6.3444187391555804</v>
      </c>
      <c r="P67" s="52">
        <f t="shared" ref="P67:P68" si="68">(O67-N67)/N67</f>
        <v>-0.79273092638430687</v>
      </c>
    </row>
    <row r="68" spans="1:16" ht="20.100000000000001" customHeight="1" x14ac:dyDescent="0.25">
      <c r="A68" s="38" t="s">
        <v>182</v>
      </c>
      <c r="B68" s="19">
        <v>14.590000000000002</v>
      </c>
      <c r="C68" s="140">
        <v>111.65</v>
      </c>
      <c r="D68" s="247">
        <f t="shared" si="55"/>
        <v>2.4967101266494289E-3</v>
      </c>
      <c r="E68" s="215">
        <f t="shared" si="56"/>
        <v>2.0281083280503823E-2</v>
      </c>
      <c r="F68" s="52">
        <f t="shared" si="66"/>
        <v>6.6525017135023985</v>
      </c>
      <c r="H68" s="19">
        <v>34.734999999999999</v>
      </c>
      <c r="I68" s="140">
        <v>255.76399999999998</v>
      </c>
      <c r="J68" s="214">
        <f t="shared" si="58"/>
        <v>6.50795878299016E-3</v>
      </c>
      <c r="K68" s="215">
        <f t="shared" si="59"/>
        <v>4.2554982770127002E-2</v>
      </c>
      <c r="L68" s="52">
        <f t="shared" si="67"/>
        <v>6.3632935079890602</v>
      </c>
      <c r="N68" s="40">
        <f t="shared" si="61"/>
        <v>23.80740233036326</v>
      </c>
      <c r="O68" s="143">
        <f t="shared" si="62"/>
        <v>22.907657859381992</v>
      </c>
      <c r="P68" s="52">
        <f t="shared" si="68"/>
        <v>-3.779263518530792E-2</v>
      </c>
    </row>
    <row r="69" spans="1:16" ht="20.100000000000001" customHeight="1" x14ac:dyDescent="0.25">
      <c r="A69" s="38" t="s">
        <v>169</v>
      </c>
      <c r="B69" s="19">
        <v>236.86</v>
      </c>
      <c r="C69" s="140">
        <v>252.36999999999998</v>
      </c>
      <c r="D69" s="247">
        <f t="shared" si="55"/>
        <v>4.0532608677051656E-2</v>
      </c>
      <c r="E69" s="215">
        <f t="shared" si="56"/>
        <v>4.5842695812814596E-2</v>
      </c>
      <c r="F69" s="52">
        <f t="shared" si="66"/>
        <v>6.5481719158996712E-2</v>
      </c>
      <c r="H69" s="19">
        <v>189.38000000000002</v>
      </c>
      <c r="I69" s="140">
        <v>209.46299999999999</v>
      </c>
      <c r="J69" s="214">
        <f t="shared" si="58"/>
        <v>3.548228686692606E-2</v>
      </c>
      <c r="K69" s="215">
        <f t="shared" si="59"/>
        <v>3.4851247071437386E-2</v>
      </c>
      <c r="L69" s="52">
        <f t="shared" si="67"/>
        <v>0.10604604498891101</v>
      </c>
      <c r="N69" s="40">
        <f t="shared" ref="N69:N82" si="69">(H69/B69)*10</f>
        <v>7.9954403445073039</v>
      </c>
      <c r="O69" s="143">
        <f t="shared" ref="O69:O82" si="70">(I69/C69)*10</f>
        <v>8.2998375401196647</v>
      </c>
      <c r="P69" s="52">
        <f t="shared" ref="P69:P83" si="71">(O69-N69)/N69</f>
        <v>3.807134848069689E-2</v>
      </c>
    </row>
    <row r="70" spans="1:16" ht="20.100000000000001" customHeight="1" x14ac:dyDescent="0.25">
      <c r="A70" s="38" t="s">
        <v>188</v>
      </c>
      <c r="B70" s="19">
        <v>210.73</v>
      </c>
      <c r="C70" s="140">
        <v>142.65</v>
      </c>
      <c r="D70" s="247">
        <f t="shared" si="55"/>
        <v>3.606111891630117E-2</v>
      </c>
      <c r="E70" s="215">
        <f t="shared" si="56"/>
        <v>2.5912194625739998E-2</v>
      </c>
      <c r="F70" s="52">
        <f t="shared" si="66"/>
        <v>-0.32306743225928908</v>
      </c>
      <c r="H70" s="19">
        <v>176.12700000000001</v>
      </c>
      <c r="I70" s="140">
        <v>100.24300000000001</v>
      </c>
      <c r="J70" s="214">
        <f t="shared" si="58"/>
        <v>3.2999201283192975E-2</v>
      </c>
      <c r="K70" s="215">
        <f t="shared" si="59"/>
        <v>1.6678809910017991E-2</v>
      </c>
      <c r="L70" s="52">
        <f t="shared" si="67"/>
        <v>-0.43084819476854769</v>
      </c>
      <c r="N70" s="40">
        <f t="shared" si="69"/>
        <v>8.3579461870640159</v>
      </c>
      <c r="O70" s="143">
        <f t="shared" si="70"/>
        <v>7.0271994391868207</v>
      </c>
      <c r="P70" s="52">
        <f t="shared" si="71"/>
        <v>-0.15921934864056128</v>
      </c>
    </row>
    <row r="71" spans="1:16" ht="20.100000000000001" customHeight="1" x14ac:dyDescent="0.25">
      <c r="A71" s="38" t="s">
        <v>179</v>
      </c>
      <c r="B71" s="19">
        <v>99.83</v>
      </c>
      <c r="C71" s="140">
        <v>94.35</v>
      </c>
      <c r="D71" s="247">
        <f t="shared" si="55"/>
        <v>1.7083383957739031E-2</v>
      </c>
      <c r="E71" s="215">
        <f t="shared" si="56"/>
        <v>1.7138559852355895E-2</v>
      </c>
      <c r="F71" s="52">
        <f t="shared" si="66"/>
        <v>-5.4893318641690912E-2</v>
      </c>
      <c r="H71" s="19">
        <v>86.060999999999993</v>
      </c>
      <c r="I71" s="140">
        <v>96.201999999999998</v>
      </c>
      <c r="J71" s="214">
        <f t="shared" si="58"/>
        <v>1.6124411712189899E-2</v>
      </c>
      <c r="K71" s="215">
        <f t="shared" si="59"/>
        <v>1.6006453028775579E-2</v>
      </c>
      <c r="L71" s="52">
        <f t="shared" si="67"/>
        <v>0.11783502399460855</v>
      </c>
      <c r="N71" s="40">
        <f t="shared" si="69"/>
        <v>8.6207552839827706</v>
      </c>
      <c r="O71" s="143">
        <f t="shared" si="70"/>
        <v>10.196290408055116</v>
      </c>
      <c r="P71" s="52">
        <f t="shared" si="71"/>
        <v>0.18276068304591192</v>
      </c>
    </row>
    <row r="72" spans="1:16" ht="20.100000000000001" customHeight="1" x14ac:dyDescent="0.25">
      <c r="A72" s="38" t="s">
        <v>189</v>
      </c>
      <c r="B72" s="19">
        <v>26.61</v>
      </c>
      <c r="C72" s="140">
        <v>28.96</v>
      </c>
      <c r="D72" s="247">
        <f t="shared" si="55"/>
        <v>4.5536296415449821E-3</v>
      </c>
      <c r="E72" s="215">
        <f t="shared" si="56"/>
        <v>5.2605478889690173E-3</v>
      </c>
      <c r="F72" s="52">
        <f t="shared" si="66"/>
        <v>8.8312664411875297E-2</v>
      </c>
      <c r="H72" s="19">
        <v>53.616999999999997</v>
      </c>
      <c r="I72" s="140">
        <v>66.721999999999994</v>
      </c>
      <c r="J72" s="214">
        <f t="shared" si="58"/>
        <v>1.0045695294877888E-2</v>
      </c>
      <c r="K72" s="215">
        <f t="shared" si="59"/>
        <v>1.1101459002785433E-2</v>
      </c>
      <c r="L72" s="52">
        <f t="shared" si="67"/>
        <v>0.24441874778521733</v>
      </c>
      <c r="N72" s="40">
        <f t="shared" si="69"/>
        <v>20.149192033070275</v>
      </c>
      <c r="O72" s="143">
        <f t="shared" si="70"/>
        <v>23.039364640883978</v>
      </c>
      <c r="P72" s="52">
        <f t="shared" si="71"/>
        <v>0.14343863530955225</v>
      </c>
    </row>
    <row r="73" spans="1:16" ht="20.100000000000001" customHeight="1" x14ac:dyDescent="0.25">
      <c r="A73" s="38" t="s">
        <v>168</v>
      </c>
      <c r="B73" s="19">
        <v>93.11</v>
      </c>
      <c r="C73" s="140">
        <v>111.57000000000001</v>
      </c>
      <c r="D73" s="247">
        <f t="shared" si="55"/>
        <v>1.5933425626616059E-2</v>
      </c>
      <c r="E73" s="215">
        <f t="shared" si="56"/>
        <v>2.0266551380258055E-2</v>
      </c>
      <c r="F73" s="52">
        <f t="shared" si="66"/>
        <v>0.19826012243582869</v>
      </c>
      <c r="H73" s="19">
        <v>65.233000000000004</v>
      </c>
      <c r="I73" s="140">
        <v>55.540999999999997</v>
      </c>
      <c r="J73" s="214">
        <f t="shared" si="58"/>
        <v>1.2222072125832652E-2</v>
      </c>
      <c r="K73" s="215">
        <f t="shared" si="59"/>
        <v>9.2411218859402566E-3</v>
      </c>
      <c r="L73" s="52">
        <f t="shared" si="67"/>
        <v>-0.14857510769089274</v>
      </c>
      <c r="N73" s="40">
        <f t="shared" si="69"/>
        <v>7.0060143915798525</v>
      </c>
      <c r="O73" s="143">
        <f t="shared" si="70"/>
        <v>4.9781303217710846</v>
      </c>
      <c r="P73" s="52">
        <f t="shared" si="71"/>
        <v>-0.28944902999999134</v>
      </c>
    </row>
    <row r="74" spans="1:16" ht="20.100000000000001" customHeight="1" x14ac:dyDescent="0.25">
      <c r="A74" s="38" t="s">
        <v>187</v>
      </c>
      <c r="B74" s="19">
        <v>123.29</v>
      </c>
      <c r="C74" s="140">
        <v>45.879999999999995</v>
      </c>
      <c r="D74" s="247">
        <f t="shared" si="55"/>
        <v>2.109797063157012E-2</v>
      </c>
      <c r="E74" s="215">
        <f t="shared" si="56"/>
        <v>8.3340447909495321E-3</v>
      </c>
      <c r="F74" s="52">
        <f t="shared" si="66"/>
        <v>-0.62786925135858551</v>
      </c>
      <c r="H74" s="19">
        <v>95.734999999999999</v>
      </c>
      <c r="I74" s="140">
        <v>44.112000000000002</v>
      </c>
      <c r="J74" s="214">
        <f t="shared" si="58"/>
        <v>1.7936934909732635E-2</v>
      </c>
      <c r="K74" s="215">
        <f t="shared" si="59"/>
        <v>7.3395215900433309E-3</v>
      </c>
      <c r="L74" s="52">
        <f t="shared" si="67"/>
        <v>-0.53922807750561441</v>
      </c>
      <c r="N74" s="40">
        <f t="shared" si="69"/>
        <v>7.7650255495173983</v>
      </c>
      <c r="O74" s="143">
        <f t="shared" si="70"/>
        <v>9.6146469049694865</v>
      </c>
      <c r="P74" s="52">
        <f t="shared" si="71"/>
        <v>0.23819900445363548</v>
      </c>
    </row>
    <row r="75" spans="1:16" ht="20.100000000000001" customHeight="1" x14ac:dyDescent="0.25">
      <c r="A75" s="38" t="s">
        <v>206</v>
      </c>
      <c r="B75" s="19">
        <v>0.79</v>
      </c>
      <c r="C75" s="140">
        <v>12.219999999999999</v>
      </c>
      <c r="D75" s="247">
        <f t="shared" si="55"/>
        <v>1.3518855380761127E-4</v>
      </c>
      <c r="E75" s="215">
        <f t="shared" si="56"/>
        <v>2.2197477625414842E-3</v>
      </c>
      <c r="F75" s="52">
        <f t="shared" si="66"/>
        <v>14.468354430379746</v>
      </c>
      <c r="H75" s="19">
        <v>23.988</v>
      </c>
      <c r="I75" s="140">
        <v>38.914999999999999</v>
      </c>
      <c r="J75" s="214">
        <f t="shared" si="58"/>
        <v>4.4943980217753837E-3</v>
      </c>
      <c r="K75" s="215">
        <f t="shared" si="59"/>
        <v>6.4748250516080928E-3</v>
      </c>
      <c r="L75" s="52">
        <f t="shared" ref="L75:L81" si="72">(I75-H75)/H75</f>
        <v>0.62226946806736705</v>
      </c>
      <c r="N75" s="40">
        <f t="shared" ref="N75" si="73">(H75/B75)*10</f>
        <v>303.64556962025313</v>
      </c>
      <c r="O75" s="143">
        <f t="shared" ref="O75" si="74">(I75/C75)*10</f>
        <v>31.845335515548285</v>
      </c>
      <c r="P75" s="52">
        <f t="shared" si="71"/>
        <v>-0.89512333226078389</v>
      </c>
    </row>
    <row r="76" spans="1:16" ht="20.100000000000001" customHeight="1" x14ac:dyDescent="0.25">
      <c r="A76" s="38" t="s">
        <v>239</v>
      </c>
      <c r="B76" s="19">
        <v>4.5</v>
      </c>
      <c r="C76" s="140">
        <v>18.14</v>
      </c>
      <c r="D76" s="247">
        <f t="shared" si="55"/>
        <v>7.7006138244841869E-4</v>
      </c>
      <c r="E76" s="215">
        <f t="shared" si="56"/>
        <v>3.2951083807285209E-3</v>
      </c>
      <c r="F76" s="52">
        <f t="shared" si="66"/>
        <v>3.0311111111111111</v>
      </c>
      <c r="H76" s="19">
        <v>4.8079999999999998</v>
      </c>
      <c r="I76" s="140">
        <v>22.427999999999997</v>
      </c>
      <c r="J76" s="214">
        <f t="shared" si="58"/>
        <v>9.0082815110455422E-4</v>
      </c>
      <c r="K76" s="215">
        <f t="shared" si="59"/>
        <v>3.7316555635992879E-3</v>
      </c>
      <c r="L76" s="52">
        <f t="shared" si="72"/>
        <v>3.6647254575707149</v>
      </c>
      <c r="N76" s="40">
        <f t="shared" ref="N76:N77" si="75">(H76/B76)*10</f>
        <v>10.684444444444443</v>
      </c>
      <c r="O76" s="143">
        <f t="shared" ref="O76:O77" si="76">(I76/C76)*10</f>
        <v>12.363836824696801</v>
      </c>
      <c r="P76" s="52">
        <f t="shared" ref="P76:P77" si="77">(O76-N76)/N76</f>
        <v>0.15718106720331967</v>
      </c>
    </row>
    <row r="77" spans="1:16" ht="20.100000000000001" customHeight="1" x14ac:dyDescent="0.25">
      <c r="A77" s="38" t="s">
        <v>205</v>
      </c>
      <c r="B77" s="19">
        <v>3.06</v>
      </c>
      <c r="C77" s="140">
        <v>6.02</v>
      </c>
      <c r="D77" s="247">
        <f t="shared" si="55"/>
        <v>5.2364174006492474E-4</v>
      </c>
      <c r="E77" s="215">
        <f t="shared" si="56"/>
        <v>1.0935254934942499E-3</v>
      </c>
      <c r="F77" s="52">
        <f t="shared" si="66"/>
        <v>0.96732026143790828</v>
      </c>
      <c r="H77" s="19">
        <v>2.2930000000000001</v>
      </c>
      <c r="I77" s="140">
        <v>12.771999999999998</v>
      </c>
      <c r="J77" s="214">
        <f t="shared" si="58"/>
        <v>4.2961708620689333E-4</v>
      </c>
      <c r="K77" s="215">
        <f t="shared" si="59"/>
        <v>2.125053721165066E-3</v>
      </c>
      <c r="L77" s="52">
        <f t="shared" si="72"/>
        <v>4.5699956389010028</v>
      </c>
      <c r="N77" s="40">
        <f t="shared" si="75"/>
        <v>7.4934640522875817</v>
      </c>
      <c r="O77" s="143">
        <f t="shared" si="76"/>
        <v>21.215946843853821</v>
      </c>
      <c r="P77" s="52">
        <f t="shared" si="77"/>
        <v>1.8312602417005099</v>
      </c>
    </row>
    <row r="78" spans="1:16" ht="20.100000000000001" customHeight="1" x14ac:dyDescent="0.25">
      <c r="A78" s="38" t="s">
        <v>228</v>
      </c>
      <c r="B78" s="19">
        <v>15.75</v>
      </c>
      <c r="C78" s="140">
        <v>16.2</v>
      </c>
      <c r="D78" s="247">
        <f t="shared" si="55"/>
        <v>2.6952148385694652E-3</v>
      </c>
      <c r="E78" s="215">
        <f t="shared" si="56"/>
        <v>2.9427097997685799E-3</v>
      </c>
      <c r="F78" s="52">
        <f t="shared" si="66"/>
        <v>2.8571428571428525E-2</v>
      </c>
      <c r="H78" s="19">
        <v>4.9980000000000002</v>
      </c>
      <c r="I78" s="140">
        <v>10.378</v>
      </c>
      <c r="J78" s="214">
        <f t="shared" si="58"/>
        <v>9.364266013353915E-4</v>
      </c>
      <c r="K78" s="215">
        <f t="shared" si="59"/>
        <v>1.7267309362864907E-3</v>
      </c>
      <c r="L78" s="52">
        <f t="shared" si="72"/>
        <v>1.0764305722288914</v>
      </c>
      <c r="N78" s="40">
        <f t="shared" si="69"/>
        <v>3.1733333333333338</v>
      </c>
      <c r="O78" s="143">
        <f t="shared" ref="O78" si="78">(I78/C78)*10</f>
        <v>6.4061728395061737</v>
      </c>
      <c r="P78" s="52">
        <f t="shared" si="71"/>
        <v>1.0187519452225335</v>
      </c>
    </row>
    <row r="79" spans="1:16" ht="20.100000000000001" customHeight="1" x14ac:dyDescent="0.25">
      <c r="A79" s="38" t="s">
        <v>210</v>
      </c>
      <c r="B79" s="19">
        <v>5.04</v>
      </c>
      <c r="C79" s="140">
        <v>9.6300000000000008</v>
      </c>
      <c r="D79" s="247">
        <f t="shared" si="55"/>
        <v>8.6246874834222892E-4</v>
      </c>
      <c r="E79" s="215">
        <f t="shared" si="56"/>
        <v>1.749277492084656E-3</v>
      </c>
      <c r="F79" s="52">
        <f t="shared" si="66"/>
        <v>0.91071428571428581</v>
      </c>
      <c r="H79" s="19">
        <v>3.879</v>
      </c>
      <c r="I79" s="140">
        <v>9.9290000000000003</v>
      </c>
      <c r="J79" s="214">
        <f t="shared" si="58"/>
        <v>7.2677046550219751E-4</v>
      </c>
      <c r="K79" s="215">
        <f t="shared" si="59"/>
        <v>1.6520246161484454E-3</v>
      </c>
      <c r="L79" s="52">
        <f t="shared" si="72"/>
        <v>1.5596803299819544</v>
      </c>
      <c r="N79" s="40">
        <f t="shared" si="69"/>
        <v>7.6964285714285721</v>
      </c>
      <c r="O79" s="143">
        <f t="shared" ref="O79:O81" si="79">(I79/C79)*10</f>
        <v>10.310488058151609</v>
      </c>
      <c r="P79" s="52">
        <f t="shared" si="71"/>
        <v>0.33964578017747116</v>
      </c>
    </row>
    <row r="80" spans="1:16" ht="20.100000000000001" customHeight="1" x14ac:dyDescent="0.25">
      <c r="A80" s="38" t="s">
        <v>218</v>
      </c>
      <c r="B80" s="19">
        <v>40.699999999999996</v>
      </c>
      <c r="C80" s="140">
        <v>5.7</v>
      </c>
      <c r="D80" s="247">
        <f t="shared" si="55"/>
        <v>6.9647773923668076E-3</v>
      </c>
      <c r="E80" s="215">
        <f t="shared" si="56"/>
        <v>1.0353978925111669E-3</v>
      </c>
      <c r="F80" s="52">
        <f t="shared" si="66"/>
        <v>-0.85995085995085985</v>
      </c>
      <c r="H80" s="19">
        <v>30.027000000000001</v>
      </c>
      <c r="I80" s="140">
        <v>9.8640000000000008</v>
      </c>
      <c r="J80" s="214">
        <f t="shared" si="58"/>
        <v>5.6258666583228895E-3</v>
      </c>
      <c r="K80" s="215">
        <f t="shared" si="59"/>
        <v>1.6412096700260115E-3</v>
      </c>
      <c r="L80" s="52">
        <f t="shared" si="72"/>
        <v>-0.6714956539114797</v>
      </c>
      <c r="N80" s="40">
        <f t="shared" si="69"/>
        <v>7.3776412776412794</v>
      </c>
      <c r="O80" s="143">
        <f t="shared" si="79"/>
        <v>17.305263157894736</v>
      </c>
      <c r="P80" s="52">
        <f t="shared" si="71"/>
        <v>1.3456362957548724</v>
      </c>
    </row>
    <row r="81" spans="1:16" ht="20.100000000000001" customHeight="1" x14ac:dyDescent="0.25">
      <c r="A81" s="38" t="s">
        <v>209</v>
      </c>
      <c r="B81" s="19">
        <v>2.25</v>
      </c>
      <c r="C81" s="140">
        <v>10.23</v>
      </c>
      <c r="D81" s="247">
        <f t="shared" si="55"/>
        <v>3.8503069122420935E-4</v>
      </c>
      <c r="E81" s="215">
        <f t="shared" si="56"/>
        <v>1.8582667439279367E-3</v>
      </c>
      <c r="F81" s="52">
        <f t="shared" si="66"/>
        <v>3.5466666666666669</v>
      </c>
      <c r="H81" s="19">
        <v>0.81899999999999995</v>
      </c>
      <c r="I81" s="140">
        <v>6.7809999999999997</v>
      </c>
      <c r="J81" s="214">
        <f t="shared" si="58"/>
        <v>1.5344805652134564E-4</v>
      </c>
      <c r="K81" s="215">
        <f t="shared" si="59"/>
        <v>1.1282484562496332E-3</v>
      </c>
      <c r="L81" s="52">
        <f t="shared" si="72"/>
        <v>7.2796092796092795</v>
      </c>
      <c r="N81" s="40">
        <f t="shared" si="69"/>
        <v>3.6399999999999997</v>
      </c>
      <c r="O81" s="143">
        <f t="shared" si="79"/>
        <v>6.6285434995112418</v>
      </c>
      <c r="P81" s="52">
        <f t="shared" si="71"/>
        <v>0.82102843393166003</v>
      </c>
    </row>
    <row r="82" spans="1:16" ht="20.100000000000001" customHeight="1" x14ac:dyDescent="0.25">
      <c r="A82" s="38" t="s">
        <v>173</v>
      </c>
      <c r="B82" s="19">
        <v>13.36</v>
      </c>
      <c r="C82" s="140">
        <v>13.46</v>
      </c>
      <c r="D82" s="247">
        <f t="shared" si="55"/>
        <v>2.2862266821135273E-3</v>
      </c>
      <c r="E82" s="215">
        <f t="shared" si="56"/>
        <v>2.4449922163509315E-3</v>
      </c>
      <c r="F82" s="52">
        <f t="shared" si="66"/>
        <v>7.4850299401198672E-3</v>
      </c>
      <c r="H82" s="19">
        <v>6.6249999999999991</v>
      </c>
      <c r="I82" s="140">
        <v>6.0560000000000009</v>
      </c>
      <c r="J82" s="214">
        <f t="shared" si="58"/>
        <v>1.2412617514699815E-3</v>
      </c>
      <c r="K82" s="215">
        <f t="shared" si="59"/>
        <v>1.0076202110378676E-3</v>
      </c>
      <c r="L82" s="52">
        <f t="shared" si="67"/>
        <v>-8.588679245282993E-2</v>
      </c>
      <c r="N82" s="40">
        <f t="shared" si="69"/>
        <v>4.9588323353293404</v>
      </c>
      <c r="O82" s="143">
        <f t="shared" si="70"/>
        <v>4.4992570579494808</v>
      </c>
      <c r="P82" s="52">
        <f t="shared" si="71"/>
        <v>-9.2678123861055478E-2</v>
      </c>
    </row>
    <row r="83" spans="1:16" ht="20.100000000000001" customHeight="1" thickBot="1" x14ac:dyDescent="0.3">
      <c r="A83" s="8" t="s">
        <v>17</v>
      </c>
      <c r="B83" s="19">
        <f>B84-SUM(B63:B82)</f>
        <v>262.24000000000342</v>
      </c>
      <c r="C83" s="140">
        <f>C84-SUM(C63:C82)</f>
        <v>36.789999999999054</v>
      </c>
      <c r="D83" s="247">
        <f t="shared" si="55"/>
        <v>4.487575487406132E-2</v>
      </c>
      <c r="E83" s="215">
        <f t="shared" si="56"/>
        <v>6.6828576255236584E-3</v>
      </c>
      <c r="F83" s="52">
        <f t="shared" si="66"/>
        <v>-0.85970866381940747</v>
      </c>
      <c r="H83" s="19">
        <f>H84-SUM(H63:H82)</f>
        <v>156.01300000000083</v>
      </c>
      <c r="I83" s="140">
        <f>I84-SUM(I63:I82)</f>
        <v>25.565999999998894</v>
      </c>
      <c r="J83" s="214">
        <f t="shared" si="58"/>
        <v>2.9230636925598078E-2</v>
      </c>
      <c r="K83" s="215">
        <f t="shared" si="59"/>
        <v>4.2537678856329267E-3</v>
      </c>
      <c r="L83" s="52">
        <f t="shared" si="67"/>
        <v>-0.83612904052868187</v>
      </c>
      <c r="N83" s="40">
        <f t="shared" ref="N83" si="80">(H83/B83)*10</f>
        <v>5.9492449664429072</v>
      </c>
      <c r="O83" s="143">
        <f t="shared" ref="O83" si="81">(I83/C83)*10</f>
        <v>6.9491709703722613</v>
      </c>
      <c r="P83" s="52">
        <f t="shared" si="71"/>
        <v>0.16807611883012044</v>
      </c>
    </row>
    <row r="84" spans="1:16" ht="26.25" customHeight="1" thickBot="1" x14ac:dyDescent="0.3">
      <c r="A84" s="12" t="s">
        <v>18</v>
      </c>
      <c r="B84" s="17">
        <v>5843.6900000000005</v>
      </c>
      <c r="C84" s="145">
        <v>5505.1299999999992</v>
      </c>
      <c r="D84" s="243">
        <f>SUM(D63:D83)</f>
        <v>1.0000000000000002</v>
      </c>
      <c r="E84" s="244">
        <f>SUM(E63:E83)</f>
        <v>1.0000000000000002</v>
      </c>
      <c r="F84" s="57">
        <f>(C84-B84)/B84</f>
        <v>-5.7935995920386139E-2</v>
      </c>
      <c r="G84" s="1"/>
      <c r="H84" s="17">
        <v>5337.3110000000006</v>
      </c>
      <c r="I84" s="145">
        <v>6010.2009999999982</v>
      </c>
      <c r="J84" s="255">
        <f t="shared" si="58"/>
        <v>1</v>
      </c>
      <c r="K84" s="244">
        <f t="shared" si="59"/>
        <v>1</v>
      </c>
      <c r="L84" s="57">
        <f>(I84-H84)/H84</f>
        <v>0.12607284829383139</v>
      </c>
      <c r="M84" s="1"/>
      <c r="N84" s="37">
        <f t="shared" ref="N84:O84" si="82">(H84/B84)*10</f>
        <v>9.1334601938158944</v>
      </c>
      <c r="O84" s="150">
        <f t="shared" si="82"/>
        <v>10.917455173628959</v>
      </c>
      <c r="P84" s="57">
        <f>(O84-N84)/N84</f>
        <v>0.19532520446314267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N7:N17 J26:K26 J32:L33 J31:K31 D33:F33 O7:P17 O32:P33 D39:F48 K39:L48 N39:P48 D26:E26 D25:E25 D28:E30 D27:E27 D32:E32 D31:E31 J25:K25 J28:K30 J27:K27 N32:N33 D57:F57 D51:E55 D50:E50 D49:E49 K50 K49 J56:L57 J55:K55 N57:P57 D56:E56 K51:K54 D19:F24 D18:E18 J20:L24 J18:K18 N19:N24 O19:P24 J19:K19 D63:E6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F39:F57 L39:L57 P39:P57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2" t="s">
        <v>3</v>
      </c>
      <c r="B4" s="346"/>
      <c r="C4" s="346"/>
      <c r="D4" s="357" t="s">
        <v>1</v>
      </c>
      <c r="E4" s="365"/>
      <c r="F4" s="345" t="s">
        <v>13</v>
      </c>
      <c r="G4" s="345"/>
      <c r="H4" s="364" t="s">
        <v>34</v>
      </c>
      <c r="I4" s="365"/>
      <c r="K4" s="357" t="s">
        <v>19</v>
      </c>
      <c r="L4" s="365"/>
      <c r="M4" s="345" t="s">
        <v>13</v>
      </c>
      <c r="N4" s="345"/>
      <c r="O4" s="364" t="s">
        <v>34</v>
      </c>
      <c r="P4" s="365"/>
      <c r="R4" s="357" t="s">
        <v>22</v>
      </c>
      <c r="S4" s="345"/>
      <c r="T4" s="69" t="s">
        <v>0</v>
      </c>
    </row>
    <row r="5" spans="1:20" x14ac:dyDescent="0.25">
      <c r="A5" s="347"/>
      <c r="B5" s="348"/>
      <c r="C5" s="348"/>
      <c r="D5" s="366" t="s">
        <v>40</v>
      </c>
      <c r="E5" s="367"/>
      <c r="F5" s="368" t="str">
        <f>D5</f>
        <v>jan - mar</v>
      </c>
      <c r="G5" s="368"/>
      <c r="H5" s="366" t="str">
        <f>F5</f>
        <v>jan - mar</v>
      </c>
      <c r="I5" s="367"/>
      <c r="K5" s="366" t="str">
        <f>D5</f>
        <v>jan - mar</v>
      </c>
      <c r="L5" s="367"/>
      <c r="M5" s="368" t="str">
        <f>D5</f>
        <v>jan - mar</v>
      </c>
      <c r="N5" s="368"/>
      <c r="O5" s="366" t="str">
        <f>D5</f>
        <v>jan - mar</v>
      </c>
      <c r="P5" s="367"/>
      <c r="R5" s="366" t="str">
        <f>D5</f>
        <v>jan - mar</v>
      </c>
      <c r="S5" s="368"/>
      <c r="T5" s="67" t="s">
        <v>35</v>
      </c>
    </row>
    <row r="6" spans="1:20" ht="15.75" thickBot="1" x14ac:dyDescent="0.3">
      <c r="A6" s="347"/>
      <c r="B6" s="348"/>
      <c r="C6" s="348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2" t="s">
        <v>2</v>
      </c>
      <c r="B23" s="346"/>
      <c r="C23" s="346"/>
      <c r="D23" s="357" t="s">
        <v>1</v>
      </c>
      <c r="E23" s="365"/>
      <c r="F23" s="345" t="s">
        <v>13</v>
      </c>
      <c r="G23" s="345"/>
      <c r="H23" s="364" t="s">
        <v>34</v>
      </c>
      <c r="I23" s="365"/>
      <c r="J23"/>
      <c r="K23" s="357" t="s">
        <v>19</v>
      </c>
      <c r="L23" s="365"/>
      <c r="M23" s="345" t="s">
        <v>13</v>
      </c>
      <c r="N23" s="345"/>
      <c r="O23" s="364" t="s">
        <v>34</v>
      </c>
      <c r="P23" s="365"/>
      <c r="Q23"/>
      <c r="R23" s="357" t="s">
        <v>22</v>
      </c>
      <c r="S23" s="345"/>
      <c r="T23" s="69" t="s">
        <v>0</v>
      </c>
    </row>
    <row r="24" spans="1:20" s="3" customFormat="1" ht="15" customHeight="1" x14ac:dyDescent="0.25">
      <c r="A24" s="347"/>
      <c r="B24" s="348"/>
      <c r="C24" s="348"/>
      <c r="D24" s="366" t="s">
        <v>40</v>
      </c>
      <c r="E24" s="367"/>
      <c r="F24" s="368" t="str">
        <f>D24</f>
        <v>jan - mar</v>
      </c>
      <c r="G24" s="368"/>
      <c r="H24" s="366" t="str">
        <f>F24</f>
        <v>jan - mar</v>
      </c>
      <c r="I24" s="367"/>
      <c r="J24"/>
      <c r="K24" s="366" t="str">
        <f>D24</f>
        <v>jan - mar</v>
      </c>
      <c r="L24" s="367"/>
      <c r="M24" s="368" t="str">
        <f>D24</f>
        <v>jan - mar</v>
      </c>
      <c r="N24" s="368"/>
      <c r="O24" s="366" t="str">
        <f>D24</f>
        <v>jan - mar</v>
      </c>
      <c r="P24" s="367"/>
      <c r="Q24"/>
      <c r="R24" s="366" t="str">
        <f>D24</f>
        <v>jan - mar</v>
      </c>
      <c r="S24" s="368"/>
      <c r="T24" s="67" t="s">
        <v>35</v>
      </c>
    </row>
    <row r="25" spans="1:20" ht="15.75" customHeight="1" thickBot="1" x14ac:dyDescent="0.3">
      <c r="A25" s="347"/>
      <c r="B25" s="348"/>
      <c r="C25" s="348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2" t="s">
        <v>2</v>
      </c>
      <c r="B42" s="346"/>
      <c r="C42" s="346"/>
      <c r="D42" s="357" t="s">
        <v>1</v>
      </c>
      <c r="E42" s="365"/>
      <c r="F42" s="345" t="s">
        <v>13</v>
      </c>
      <c r="G42" s="345"/>
      <c r="H42" s="364" t="s">
        <v>34</v>
      </c>
      <c r="I42" s="365"/>
      <c r="K42" s="357" t="s">
        <v>19</v>
      </c>
      <c r="L42" s="365"/>
      <c r="M42" s="345" t="s">
        <v>13</v>
      </c>
      <c r="N42" s="345"/>
      <c r="O42" s="364" t="s">
        <v>34</v>
      </c>
      <c r="P42" s="365"/>
      <c r="R42" s="357" t="s">
        <v>22</v>
      </c>
      <c r="S42" s="345"/>
      <c r="T42" s="69" t="s">
        <v>0</v>
      </c>
    </row>
    <row r="43" spans="1:20" ht="15" customHeight="1" x14ac:dyDescent="0.25">
      <c r="A43" s="347"/>
      <c r="B43" s="348"/>
      <c r="C43" s="348"/>
      <c r="D43" s="366" t="s">
        <v>40</v>
      </c>
      <c r="E43" s="367"/>
      <c r="F43" s="368" t="str">
        <f>D43</f>
        <v>jan - mar</v>
      </c>
      <c r="G43" s="368"/>
      <c r="H43" s="366" t="str">
        <f>F43</f>
        <v>jan - mar</v>
      </c>
      <c r="I43" s="367"/>
      <c r="K43" s="366" t="str">
        <f>D43</f>
        <v>jan - mar</v>
      </c>
      <c r="L43" s="367"/>
      <c r="M43" s="368" t="str">
        <f>D43</f>
        <v>jan - mar</v>
      </c>
      <c r="N43" s="368"/>
      <c r="O43" s="366" t="str">
        <f>D43</f>
        <v>jan - mar</v>
      </c>
      <c r="P43" s="367"/>
      <c r="R43" s="366" t="str">
        <f>D43</f>
        <v>jan - mar</v>
      </c>
      <c r="S43" s="368"/>
      <c r="T43" s="67" t="s">
        <v>35</v>
      </c>
    </row>
    <row r="44" spans="1:20" ht="15.75" customHeight="1" thickBot="1" x14ac:dyDescent="0.3">
      <c r="A44" s="347"/>
      <c r="B44" s="348"/>
      <c r="C44" s="348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K36"/>
  <sheetViews>
    <sheetView showGridLines="0" topLeftCell="F1" workbookViewId="0">
      <selection activeCell="T30" sqref="T30:U30"/>
    </sheetView>
  </sheetViews>
  <sheetFormatPr defaultRowHeight="15" x14ac:dyDescent="0.25"/>
  <cols>
    <col min="1" max="1" width="19.42578125" bestFit="1" customWidth="1"/>
    <col min="17" max="17" width="18.5703125" customWidth="1"/>
    <col min="18" max="19" width="9.140625" customWidth="1"/>
    <col min="20" max="21" width="9.7109375" customWidth="1"/>
    <col min="261" max="261" width="19.42578125" bestFit="1" customWidth="1"/>
    <col min="271" max="271" width="18.5703125" customWidth="1"/>
    <col min="272" max="273" width="9.140625" customWidth="1"/>
    <col min="274" max="274" width="0" hidden="1" customWidth="1"/>
    <col min="275" max="276" width="9.85546875" customWidth="1"/>
    <col min="517" max="517" width="19.42578125" bestFit="1" customWidth="1"/>
    <col min="527" max="527" width="18.5703125" customWidth="1"/>
    <col min="528" max="529" width="9.140625" customWidth="1"/>
    <col min="530" max="530" width="0" hidden="1" customWidth="1"/>
    <col min="531" max="532" width="9.85546875" customWidth="1"/>
    <col min="773" max="773" width="19.42578125" bestFit="1" customWidth="1"/>
    <col min="783" max="783" width="18.5703125" customWidth="1"/>
    <col min="784" max="785" width="9.140625" customWidth="1"/>
    <col min="786" max="786" width="0" hidden="1" customWidth="1"/>
    <col min="787" max="788" width="9.85546875" customWidth="1"/>
    <col min="1029" max="1029" width="19.42578125" bestFit="1" customWidth="1"/>
    <col min="1039" max="1039" width="18.5703125" customWidth="1"/>
    <col min="1040" max="1041" width="9.140625" customWidth="1"/>
    <col min="1042" max="1042" width="0" hidden="1" customWidth="1"/>
    <col min="1043" max="1044" width="9.85546875" customWidth="1"/>
    <col min="1285" max="1285" width="19.42578125" bestFit="1" customWidth="1"/>
    <col min="1295" max="1295" width="18.5703125" customWidth="1"/>
    <col min="1296" max="1297" width="9.140625" customWidth="1"/>
    <col min="1298" max="1298" width="0" hidden="1" customWidth="1"/>
    <col min="1299" max="1300" width="9.85546875" customWidth="1"/>
    <col min="1541" max="1541" width="19.42578125" bestFit="1" customWidth="1"/>
    <col min="1551" max="1551" width="18.5703125" customWidth="1"/>
    <col min="1552" max="1553" width="9.140625" customWidth="1"/>
    <col min="1554" max="1554" width="0" hidden="1" customWidth="1"/>
    <col min="1555" max="1556" width="9.85546875" customWidth="1"/>
    <col min="1797" max="1797" width="19.42578125" bestFit="1" customWidth="1"/>
    <col min="1807" max="1807" width="18.5703125" customWidth="1"/>
    <col min="1808" max="1809" width="9.140625" customWidth="1"/>
    <col min="1810" max="1810" width="0" hidden="1" customWidth="1"/>
    <col min="1811" max="1812" width="9.85546875" customWidth="1"/>
    <col min="2053" max="2053" width="19.42578125" bestFit="1" customWidth="1"/>
    <col min="2063" max="2063" width="18.5703125" customWidth="1"/>
    <col min="2064" max="2065" width="9.140625" customWidth="1"/>
    <col min="2066" max="2066" width="0" hidden="1" customWidth="1"/>
    <col min="2067" max="2068" width="9.85546875" customWidth="1"/>
    <col min="2309" max="2309" width="19.42578125" bestFit="1" customWidth="1"/>
    <col min="2319" max="2319" width="18.5703125" customWidth="1"/>
    <col min="2320" max="2321" width="9.140625" customWidth="1"/>
    <col min="2322" max="2322" width="0" hidden="1" customWidth="1"/>
    <col min="2323" max="2324" width="9.85546875" customWidth="1"/>
    <col min="2565" max="2565" width="19.42578125" bestFit="1" customWidth="1"/>
    <col min="2575" max="2575" width="18.5703125" customWidth="1"/>
    <col min="2576" max="2577" width="9.140625" customWidth="1"/>
    <col min="2578" max="2578" width="0" hidden="1" customWidth="1"/>
    <col min="2579" max="2580" width="9.85546875" customWidth="1"/>
    <col min="2821" max="2821" width="19.42578125" bestFit="1" customWidth="1"/>
    <col min="2831" max="2831" width="18.5703125" customWidth="1"/>
    <col min="2832" max="2833" width="9.140625" customWidth="1"/>
    <col min="2834" max="2834" width="0" hidden="1" customWidth="1"/>
    <col min="2835" max="2836" width="9.85546875" customWidth="1"/>
    <col min="3077" max="3077" width="19.42578125" bestFit="1" customWidth="1"/>
    <col min="3087" max="3087" width="18.5703125" customWidth="1"/>
    <col min="3088" max="3089" width="9.140625" customWidth="1"/>
    <col min="3090" max="3090" width="0" hidden="1" customWidth="1"/>
    <col min="3091" max="3092" width="9.85546875" customWidth="1"/>
    <col min="3333" max="3333" width="19.42578125" bestFit="1" customWidth="1"/>
    <col min="3343" max="3343" width="18.5703125" customWidth="1"/>
    <col min="3344" max="3345" width="9.140625" customWidth="1"/>
    <col min="3346" max="3346" width="0" hidden="1" customWidth="1"/>
    <col min="3347" max="3348" width="9.85546875" customWidth="1"/>
    <col min="3589" max="3589" width="19.42578125" bestFit="1" customWidth="1"/>
    <col min="3599" max="3599" width="18.5703125" customWidth="1"/>
    <col min="3600" max="3601" width="9.140625" customWidth="1"/>
    <col min="3602" max="3602" width="0" hidden="1" customWidth="1"/>
    <col min="3603" max="3604" width="9.85546875" customWidth="1"/>
    <col min="3845" max="3845" width="19.42578125" bestFit="1" customWidth="1"/>
    <col min="3855" max="3855" width="18.5703125" customWidth="1"/>
    <col min="3856" max="3857" width="9.140625" customWidth="1"/>
    <col min="3858" max="3858" width="0" hidden="1" customWidth="1"/>
    <col min="3859" max="3860" width="9.85546875" customWidth="1"/>
    <col min="4101" max="4101" width="19.42578125" bestFit="1" customWidth="1"/>
    <col min="4111" max="4111" width="18.5703125" customWidth="1"/>
    <col min="4112" max="4113" width="9.140625" customWidth="1"/>
    <col min="4114" max="4114" width="0" hidden="1" customWidth="1"/>
    <col min="4115" max="4116" width="9.85546875" customWidth="1"/>
    <col min="4357" max="4357" width="19.42578125" bestFit="1" customWidth="1"/>
    <col min="4367" max="4367" width="18.5703125" customWidth="1"/>
    <col min="4368" max="4369" width="9.140625" customWidth="1"/>
    <col min="4370" max="4370" width="0" hidden="1" customWidth="1"/>
    <col min="4371" max="4372" width="9.85546875" customWidth="1"/>
    <col min="4613" max="4613" width="19.42578125" bestFit="1" customWidth="1"/>
    <col min="4623" max="4623" width="18.5703125" customWidth="1"/>
    <col min="4624" max="4625" width="9.140625" customWidth="1"/>
    <col min="4626" max="4626" width="0" hidden="1" customWidth="1"/>
    <col min="4627" max="4628" width="9.85546875" customWidth="1"/>
    <col min="4869" max="4869" width="19.42578125" bestFit="1" customWidth="1"/>
    <col min="4879" max="4879" width="18.5703125" customWidth="1"/>
    <col min="4880" max="4881" width="9.140625" customWidth="1"/>
    <col min="4882" max="4882" width="0" hidden="1" customWidth="1"/>
    <col min="4883" max="4884" width="9.85546875" customWidth="1"/>
    <col min="5125" max="5125" width="19.42578125" bestFit="1" customWidth="1"/>
    <col min="5135" max="5135" width="18.5703125" customWidth="1"/>
    <col min="5136" max="5137" width="9.140625" customWidth="1"/>
    <col min="5138" max="5138" width="0" hidden="1" customWidth="1"/>
    <col min="5139" max="5140" width="9.85546875" customWidth="1"/>
    <col min="5381" max="5381" width="19.42578125" bestFit="1" customWidth="1"/>
    <col min="5391" max="5391" width="18.5703125" customWidth="1"/>
    <col min="5392" max="5393" width="9.140625" customWidth="1"/>
    <col min="5394" max="5394" width="0" hidden="1" customWidth="1"/>
    <col min="5395" max="5396" width="9.85546875" customWidth="1"/>
    <col min="5637" max="5637" width="19.42578125" bestFit="1" customWidth="1"/>
    <col min="5647" max="5647" width="18.5703125" customWidth="1"/>
    <col min="5648" max="5649" width="9.140625" customWidth="1"/>
    <col min="5650" max="5650" width="0" hidden="1" customWidth="1"/>
    <col min="5651" max="5652" width="9.85546875" customWidth="1"/>
    <col min="5893" max="5893" width="19.42578125" bestFit="1" customWidth="1"/>
    <col min="5903" max="5903" width="18.5703125" customWidth="1"/>
    <col min="5904" max="5905" width="9.140625" customWidth="1"/>
    <col min="5906" max="5906" width="0" hidden="1" customWidth="1"/>
    <col min="5907" max="5908" width="9.85546875" customWidth="1"/>
    <col min="6149" max="6149" width="19.42578125" bestFit="1" customWidth="1"/>
    <col min="6159" max="6159" width="18.5703125" customWidth="1"/>
    <col min="6160" max="6161" width="9.140625" customWidth="1"/>
    <col min="6162" max="6162" width="0" hidden="1" customWidth="1"/>
    <col min="6163" max="6164" width="9.85546875" customWidth="1"/>
    <col min="6405" max="6405" width="19.42578125" bestFit="1" customWidth="1"/>
    <col min="6415" max="6415" width="18.5703125" customWidth="1"/>
    <col min="6416" max="6417" width="9.140625" customWidth="1"/>
    <col min="6418" max="6418" width="0" hidden="1" customWidth="1"/>
    <col min="6419" max="6420" width="9.85546875" customWidth="1"/>
    <col min="6661" max="6661" width="19.42578125" bestFit="1" customWidth="1"/>
    <col min="6671" max="6671" width="18.5703125" customWidth="1"/>
    <col min="6672" max="6673" width="9.140625" customWidth="1"/>
    <col min="6674" max="6674" width="0" hidden="1" customWidth="1"/>
    <col min="6675" max="6676" width="9.85546875" customWidth="1"/>
    <col min="6917" max="6917" width="19.42578125" bestFit="1" customWidth="1"/>
    <col min="6927" max="6927" width="18.5703125" customWidth="1"/>
    <col min="6928" max="6929" width="9.140625" customWidth="1"/>
    <col min="6930" max="6930" width="0" hidden="1" customWidth="1"/>
    <col min="6931" max="6932" width="9.85546875" customWidth="1"/>
    <col min="7173" max="7173" width="19.42578125" bestFit="1" customWidth="1"/>
    <col min="7183" max="7183" width="18.5703125" customWidth="1"/>
    <col min="7184" max="7185" width="9.140625" customWidth="1"/>
    <col min="7186" max="7186" width="0" hidden="1" customWidth="1"/>
    <col min="7187" max="7188" width="9.85546875" customWidth="1"/>
    <col min="7429" max="7429" width="19.42578125" bestFit="1" customWidth="1"/>
    <col min="7439" max="7439" width="18.5703125" customWidth="1"/>
    <col min="7440" max="7441" width="9.140625" customWidth="1"/>
    <col min="7442" max="7442" width="0" hidden="1" customWidth="1"/>
    <col min="7443" max="7444" width="9.85546875" customWidth="1"/>
    <col min="7685" max="7685" width="19.42578125" bestFit="1" customWidth="1"/>
    <col min="7695" max="7695" width="18.5703125" customWidth="1"/>
    <col min="7696" max="7697" width="9.140625" customWidth="1"/>
    <col min="7698" max="7698" width="0" hidden="1" customWidth="1"/>
    <col min="7699" max="7700" width="9.85546875" customWidth="1"/>
    <col min="7941" max="7941" width="19.42578125" bestFit="1" customWidth="1"/>
    <col min="7951" max="7951" width="18.5703125" customWidth="1"/>
    <col min="7952" max="7953" width="9.140625" customWidth="1"/>
    <col min="7954" max="7954" width="0" hidden="1" customWidth="1"/>
    <col min="7955" max="7956" width="9.85546875" customWidth="1"/>
    <col min="8197" max="8197" width="19.42578125" bestFit="1" customWidth="1"/>
    <col min="8207" max="8207" width="18.5703125" customWidth="1"/>
    <col min="8208" max="8209" width="9.140625" customWidth="1"/>
    <col min="8210" max="8210" width="0" hidden="1" customWidth="1"/>
    <col min="8211" max="8212" width="9.85546875" customWidth="1"/>
    <col min="8453" max="8453" width="19.42578125" bestFit="1" customWidth="1"/>
    <col min="8463" max="8463" width="18.5703125" customWidth="1"/>
    <col min="8464" max="8465" width="9.140625" customWidth="1"/>
    <col min="8466" max="8466" width="0" hidden="1" customWidth="1"/>
    <col min="8467" max="8468" width="9.85546875" customWidth="1"/>
    <col min="8709" max="8709" width="19.42578125" bestFit="1" customWidth="1"/>
    <col min="8719" max="8719" width="18.5703125" customWidth="1"/>
    <col min="8720" max="8721" width="9.140625" customWidth="1"/>
    <col min="8722" max="8722" width="0" hidden="1" customWidth="1"/>
    <col min="8723" max="8724" width="9.85546875" customWidth="1"/>
    <col min="8965" max="8965" width="19.42578125" bestFit="1" customWidth="1"/>
    <col min="8975" max="8975" width="18.5703125" customWidth="1"/>
    <col min="8976" max="8977" width="9.140625" customWidth="1"/>
    <col min="8978" max="8978" width="0" hidden="1" customWidth="1"/>
    <col min="8979" max="8980" width="9.85546875" customWidth="1"/>
    <col min="9221" max="9221" width="19.42578125" bestFit="1" customWidth="1"/>
    <col min="9231" max="9231" width="18.5703125" customWidth="1"/>
    <col min="9232" max="9233" width="9.140625" customWidth="1"/>
    <col min="9234" max="9234" width="0" hidden="1" customWidth="1"/>
    <col min="9235" max="9236" width="9.85546875" customWidth="1"/>
    <col min="9477" max="9477" width="19.42578125" bestFit="1" customWidth="1"/>
    <col min="9487" max="9487" width="18.5703125" customWidth="1"/>
    <col min="9488" max="9489" width="9.140625" customWidth="1"/>
    <col min="9490" max="9490" width="0" hidden="1" customWidth="1"/>
    <col min="9491" max="9492" width="9.85546875" customWidth="1"/>
    <col min="9733" max="9733" width="19.42578125" bestFit="1" customWidth="1"/>
    <col min="9743" max="9743" width="18.5703125" customWidth="1"/>
    <col min="9744" max="9745" width="9.140625" customWidth="1"/>
    <col min="9746" max="9746" width="0" hidden="1" customWidth="1"/>
    <col min="9747" max="9748" width="9.85546875" customWidth="1"/>
    <col min="9989" max="9989" width="19.42578125" bestFit="1" customWidth="1"/>
    <col min="9999" max="9999" width="18.5703125" customWidth="1"/>
    <col min="10000" max="10001" width="9.140625" customWidth="1"/>
    <col min="10002" max="10002" width="0" hidden="1" customWidth="1"/>
    <col min="10003" max="10004" width="9.85546875" customWidth="1"/>
    <col min="10245" max="10245" width="19.42578125" bestFit="1" customWidth="1"/>
    <col min="10255" max="10255" width="18.5703125" customWidth="1"/>
    <col min="10256" max="10257" width="9.140625" customWidth="1"/>
    <col min="10258" max="10258" width="0" hidden="1" customWidth="1"/>
    <col min="10259" max="10260" width="9.85546875" customWidth="1"/>
    <col min="10501" max="10501" width="19.42578125" bestFit="1" customWidth="1"/>
    <col min="10511" max="10511" width="18.5703125" customWidth="1"/>
    <col min="10512" max="10513" width="9.140625" customWidth="1"/>
    <col min="10514" max="10514" width="0" hidden="1" customWidth="1"/>
    <col min="10515" max="10516" width="9.85546875" customWidth="1"/>
    <col min="10757" max="10757" width="19.42578125" bestFit="1" customWidth="1"/>
    <col min="10767" max="10767" width="18.5703125" customWidth="1"/>
    <col min="10768" max="10769" width="9.140625" customWidth="1"/>
    <col min="10770" max="10770" width="0" hidden="1" customWidth="1"/>
    <col min="10771" max="10772" width="9.85546875" customWidth="1"/>
    <col min="11013" max="11013" width="19.42578125" bestFit="1" customWidth="1"/>
    <col min="11023" max="11023" width="18.5703125" customWidth="1"/>
    <col min="11024" max="11025" width="9.140625" customWidth="1"/>
    <col min="11026" max="11026" width="0" hidden="1" customWidth="1"/>
    <col min="11027" max="11028" width="9.85546875" customWidth="1"/>
    <col min="11269" max="11269" width="19.42578125" bestFit="1" customWidth="1"/>
    <col min="11279" max="11279" width="18.5703125" customWidth="1"/>
    <col min="11280" max="11281" width="9.140625" customWidth="1"/>
    <col min="11282" max="11282" width="0" hidden="1" customWidth="1"/>
    <col min="11283" max="11284" width="9.85546875" customWidth="1"/>
    <col min="11525" max="11525" width="19.42578125" bestFit="1" customWidth="1"/>
    <col min="11535" max="11535" width="18.5703125" customWidth="1"/>
    <col min="11536" max="11537" width="9.140625" customWidth="1"/>
    <col min="11538" max="11538" width="0" hidden="1" customWidth="1"/>
    <col min="11539" max="11540" width="9.85546875" customWidth="1"/>
    <col min="11781" max="11781" width="19.42578125" bestFit="1" customWidth="1"/>
    <col min="11791" max="11791" width="18.5703125" customWidth="1"/>
    <col min="11792" max="11793" width="9.140625" customWidth="1"/>
    <col min="11794" max="11794" width="0" hidden="1" customWidth="1"/>
    <col min="11795" max="11796" width="9.85546875" customWidth="1"/>
    <col min="12037" max="12037" width="19.42578125" bestFit="1" customWidth="1"/>
    <col min="12047" max="12047" width="18.5703125" customWidth="1"/>
    <col min="12048" max="12049" width="9.140625" customWidth="1"/>
    <col min="12050" max="12050" width="0" hidden="1" customWidth="1"/>
    <col min="12051" max="12052" width="9.85546875" customWidth="1"/>
    <col min="12293" max="12293" width="19.42578125" bestFit="1" customWidth="1"/>
    <col min="12303" max="12303" width="18.5703125" customWidth="1"/>
    <col min="12304" max="12305" width="9.140625" customWidth="1"/>
    <col min="12306" max="12306" width="0" hidden="1" customWidth="1"/>
    <col min="12307" max="12308" width="9.85546875" customWidth="1"/>
    <col min="12549" max="12549" width="19.42578125" bestFit="1" customWidth="1"/>
    <col min="12559" max="12559" width="18.5703125" customWidth="1"/>
    <col min="12560" max="12561" width="9.140625" customWidth="1"/>
    <col min="12562" max="12562" width="0" hidden="1" customWidth="1"/>
    <col min="12563" max="12564" width="9.85546875" customWidth="1"/>
    <col min="12805" max="12805" width="19.42578125" bestFit="1" customWidth="1"/>
    <col min="12815" max="12815" width="18.5703125" customWidth="1"/>
    <col min="12816" max="12817" width="9.140625" customWidth="1"/>
    <col min="12818" max="12818" width="0" hidden="1" customWidth="1"/>
    <col min="12819" max="12820" width="9.85546875" customWidth="1"/>
    <col min="13061" max="13061" width="19.42578125" bestFit="1" customWidth="1"/>
    <col min="13071" max="13071" width="18.5703125" customWidth="1"/>
    <col min="13072" max="13073" width="9.140625" customWidth="1"/>
    <col min="13074" max="13074" width="0" hidden="1" customWidth="1"/>
    <col min="13075" max="13076" width="9.85546875" customWidth="1"/>
    <col min="13317" max="13317" width="19.42578125" bestFit="1" customWidth="1"/>
    <col min="13327" max="13327" width="18.5703125" customWidth="1"/>
    <col min="13328" max="13329" width="9.140625" customWidth="1"/>
    <col min="13330" max="13330" width="0" hidden="1" customWidth="1"/>
    <col min="13331" max="13332" width="9.85546875" customWidth="1"/>
    <col min="13573" max="13573" width="19.42578125" bestFit="1" customWidth="1"/>
    <col min="13583" max="13583" width="18.5703125" customWidth="1"/>
    <col min="13584" max="13585" width="9.140625" customWidth="1"/>
    <col min="13586" max="13586" width="0" hidden="1" customWidth="1"/>
    <col min="13587" max="13588" width="9.85546875" customWidth="1"/>
    <col min="13829" max="13829" width="19.42578125" bestFit="1" customWidth="1"/>
    <col min="13839" max="13839" width="18.5703125" customWidth="1"/>
    <col min="13840" max="13841" width="9.140625" customWidth="1"/>
    <col min="13842" max="13842" width="0" hidden="1" customWidth="1"/>
    <col min="13843" max="13844" width="9.85546875" customWidth="1"/>
    <col min="14085" max="14085" width="19.42578125" bestFit="1" customWidth="1"/>
    <col min="14095" max="14095" width="18.5703125" customWidth="1"/>
    <col min="14096" max="14097" width="9.140625" customWidth="1"/>
    <col min="14098" max="14098" width="0" hidden="1" customWidth="1"/>
    <col min="14099" max="14100" width="9.85546875" customWidth="1"/>
    <col min="14341" max="14341" width="19.42578125" bestFit="1" customWidth="1"/>
    <col min="14351" max="14351" width="18.5703125" customWidth="1"/>
    <col min="14352" max="14353" width="9.140625" customWidth="1"/>
    <col min="14354" max="14354" width="0" hidden="1" customWidth="1"/>
    <col min="14355" max="14356" width="9.85546875" customWidth="1"/>
    <col min="14597" max="14597" width="19.42578125" bestFit="1" customWidth="1"/>
    <col min="14607" max="14607" width="18.5703125" customWidth="1"/>
    <col min="14608" max="14609" width="9.140625" customWidth="1"/>
    <col min="14610" max="14610" width="0" hidden="1" customWidth="1"/>
    <col min="14611" max="14612" width="9.85546875" customWidth="1"/>
    <col min="14853" max="14853" width="19.42578125" bestFit="1" customWidth="1"/>
    <col min="14863" max="14863" width="18.5703125" customWidth="1"/>
    <col min="14864" max="14865" width="9.140625" customWidth="1"/>
    <col min="14866" max="14866" width="0" hidden="1" customWidth="1"/>
    <col min="14867" max="14868" width="9.85546875" customWidth="1"/>
    <col min="15109" max="15109" width="19.42578125" bestFit="1" customWidth="1"/>
    <col min="15119" max="15119" width="18.5703125" customWidth="1"/>
    <col min="15120" max="15121" width="9.140625" customWidth="1"/>
    <col min="15122" max="15122" width="0" hidden="1" customWidth="1"/>
    <col min="15123" max="15124" width="9.85546875" customWidth="1"/>
    <col min="15365" max="15365" width="19.42578125" bestFit="1" customWidth="1"/>
    <col min="15375" max="15375" width="18.5703125" customWidth="1"/>
    <col min="15376" max="15377" width="9.140625" customWidth="1"/>
    <col min="15378" max="15378" width="0" hidden="1" customWidth="1"/>
    <col min="15379" max="15380" width="9.85546875" customWidth="1"/>
    <col min="15621" max="15621" width="19.42578125" bestFit="1" customWidth="1"/>
    <col min="15631" max="15631" width="18.5703125" customWidth="1"/>
    <col min="15632" max="15633" width="9.140625" customWidth="1"/>
    <col min="15634" max="15634" width="0" hidden="1" customWidth="1"/>
    <col min="15635" max="15636" width="9.85546875" customWidth="1"/>
    <col min="15877" max="15877" width="19.42578125" bestFit="1" customWidth="1"/>
    <col min="15887" max="15887" width="18.5703125" customWidth="1"/>
    <col min="15888" max="15889" width="9.140625" customWidth="1"/>
    <col min="15890" max="15890" width="0" hidden="1" customWidth="1"/>
    <col min="15891" max="15892" width="9.85546875" customWidth="1"/>
    <col min="16133" max="16133" width="19.42578125" bestFit="1" customWidth="1"/>
    <col min="16143" max="16143" width="18.5703125" customWidth="1"/>
    <col min="16144" max="16145" width="9.140625" customWidth="1"/>
    <col min="16146" max="16146" width="0" hidden="1" customWidth="1"/>
    <col min="16147" max="16148" width="9.85546875" customWidth="1"/>
  </cols>
  <sheetData>
    <row r="1" spans="1:37" ht="15.75" x14ac:dyDescent="0.25">
      <c r="A1" s="4" t="s">
        <v>48</v>
      </c>
    </row>
    <row r="2" spans="1:37" ht="15.75" thickBot="1" x14ac:dyDescent="0.3"/>
    <row r="3" spans="1:37" ht="22.5" customHeight="1" x14ac:dyDescent="0.25">
      <c r="A3" s="323" t="s">
        <v>3</v>
      </c>
      <c r="B3" s="325">
        <v>2007</v>
      </c>
      <c r="C3" s="311">
        <v>2008</v>
      </c>
      <c r="D3" s="311">
        <v>2009</v>
      </c>
      <c r="E3" s="311">
        <v>2010</v>
      </c>
      <c r="F3" s="311">
        <v>2011</v>
      </c>
      <c r="G3" s="311">
        <v>2012</v>
      </c>
      <c r="H3" s="311">
        <v>2013</v>
      </c>
      <c r="I3" s="311">
        <v>2014</v>
      </c>
      <c r="J3" s="311">
        <v>2015</v>
      </c>
      <c r="K3" s="311">
        <v>2016</v>
      </c>
      <c r="L3" s="315">
        <v>2017</v>
      </c>
      <c r="M3" s="311">
        <v>2018</v>
      </c>
      <c r="N3" s="311">
        <v>2019</v>
      </c>
      <c r="O3" s="317">
        <v>2020</v>
      </c>
      <c r="P3" s="319">
        <v>2021</v>
      </c>
      <c r="Q3" s="276" t="s">
        <v>49</v>
      </c>
      <c r="R3" s="321" t="s">
        <v>159</v>
      </c>
      <c r="S3" s="322"/>
      <c r="T3" s="309" t="s">
        <v>107</v>
      </c>
      <c r="U3" s="310"/>
    </row>
    <row r="4" spans="1:37" ht="31.5" customHeight="1" thickBot="1" x14ac:dyDescent="0.3">
      <c r="A4" s="324"/>
      <c r="B4" s="326"/>
      <c r="C4" s="312"/>
      <c r="D4" s="312"/>
      <c r="E4" s="312"/>
      <c r="F4" s="312"/>
      <c r="G4" s="312"/>
      <c r="H4" s="312"/>
      <c r="I4" s="312"/>
      <c r="J4" s="312"/>
      <c r="K4" s="312"/>
      <c r="L4" s="316"/>
      <c r="M4" s="312"/>
      <c r="N4" s="312"/>
      <c r="O4" s="318"/>
      <c r="P4" s="320"/>
      <c r="Q4" s="174" t="s">
        <v>132</v>
      </c>
      <c r="R4" s="127">
        <v>2021</v>
      </c>
      <c r="S4" s="266">
        <v>2022</v>
      </c>
      <c r="T4" s="274" t="s">
        <v>160</v>
      </c>
      <c r="U4" s="265" t="s">
        <v>161</v>
      </c>
    </row>
    <row r="5" spans="1:37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8"/>
      <c r="P5" s="101"/>
      <c r="Q5" s="175"/>
      <c r="R5" s="101"/>
      <c r="S5" s="101"/>
      <c r="T5" s="101"/>
      <c r="U5" s="101"/>
    </row>
    <row r="6" spans="1:37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9">
        <v>778040.99999999534</v>
      </c>
      <c r="M6" s="153">
        <v>800341.53700000001</v>
      </c>
      <c r="N6" s="153">
        <v>819402.33799999987</v>
      </c>
      <c r="O6" s="153">
        <v>856189.67600000137</v>
      </c>
      <c r="P6" s="280">
        <v>925952.67900000024</v>
      </c>
      <c r="Q6" s="100"/>
      <c r="R6" s="115">
        <v>520951.4910000005</v>
      </c>
      <c r="S6" s="147">
        <v>513986.75799999997</v>
      </c>
      <c r="T6" s="112">
        <v>920407.91800000006</v>
      </c>
      <c r="U6" s="147">
        <v>920472.41799999995</v>
      </c>
      <c r="AB6" s="101"/>
      <c r="AC6" s="101" t="s">
        <v>51</v>
      </c>
      <c r="AD6" s="101"/>
      <c r="AE6" s="101"/>
      <c r="AF6" s="101" t="s">
        <v>52</v>
      </c>
      <c r="AG6" s="101"/>
      <c r="AH6" s="101"/>
      <c r="AI6" s="101" t="s">
        <v>53</v>
      </c>
      <c r="AJ6" s="101"/>
      <c r="AK6" s="101"/>
    </row>
    <row r="7" spans="1:37" ht="27.95" customHeight="1" thickBot="1" x14ac:dyDescent="0.3">
      <c r="A7" s="114" t="s">
        <v>54</v>
      </c>
      <c r="B7" s="281"/>
      <c r="C7" s="282">
        <f t="shared" ref="C7:P7" si="0">(C6-B6)/B6</f>
        <v>-3.3593101694751756E-2</v>
      </c>
      <c r="D7" s="282">
        <f t="shared" si="0"/>
        <v>-5.547950654696842E-2</v>
      </c>
      <c r="E7" s="282">
        <f t="shared" si="0"/>
        <v>0.12935193655750571</v>
      </c>
      <c r="F7" s="282">
        <f t="shared" si="0"/>
        <v>6.9237346278111039E-2</v>
      </c>
      <c r="G7" s="282">
        <f t="shared" si="0"/>
        <v>7.0916851968766473E-2</v>
      </c>
      <c r="H7" s="282">
        <f t="shared" si="0"/>
        <v>2.4575136004574345E-2</v>
      </c>
      <c r="I7" s="282">
        <f t="shared" si="0"/>
        <v>7.6183269239540599E-3</v>
      </c>
      <c r="J7" s="282">
        <f t="shared" si="0"/>
        <v>1.2734814169037992E-2</v>
      </c>
      <c r="K7" s="282">
        <f t="shared" si="0"/>
        <v>-1.5716855363724046E-2</v>
      </c>
      <c r="L7" s="283">
        <f t="shared" si="0"/>
        <v>7.4681415362328071E-2</v>
      </c>
      <c r="M7" s="282">
        <f t="shared" si="0"/>
        <v>2.8662418818551721E-2</v>
      </c>
      <c r="N7" s="282">
        <f t="shared" si="0"/>
        <v>2.3815833764479301E-2</v>
      </c>
      <c r="O7" s="282">
        <f t="shared" si="0"/>
        <v>4.4895329551770828E-2</v>
      </c>
      <c r="P7" s="102">
        <f t="shared" si="0"/>
        <v>8.1480780433982658E-2</v>
      </c>
      <c r="R7" s="118"/>
      <c r="S7" s="284">
        <f>(S6-R6)/R6</f>
        <v>-1.3369254374589216E-2</v>
      </c>
      <c r="U7" s="284">
        <f>(U6-T6)/T6</f>
        <v>7.0077623995281173E-5</v>
      </c>
      <c r="AB7" s="101"/>
      <c r="AC7" s="101">
        <v>2012</v>
      </c>
      <c r="AD7" s="101">
        <v>2013</v>
      </c>
      <c r="AE7" s="101"/>
      <c r="AF7" s="101">
        <v>2012</v>
      </c>
      <c r="AG7" s="101">
        <v>2013</v>
      </c>
      <c r="AH7" s="101"/>
      <c r="AI7" s="101">
        <v>2012</v>
      </c>
      <c r="AJ7" s="101">
        <v>2013</v>
      </c>
      <c r="AK7" s="101"/>
    </row>
    <row r="8" spans="1:37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9">
        <v>137205.92600000018</v>
      </c>
      <c r="M8" s="153">
        <v>154727.05100000001</v>
      </c>
      <c r="N8" s="153">
        <v>169208.33799999999</v>
      </c>
      <c r="O8" s="153">
        <v>166254.71299999979</v>
      </c>
      <c r="P8" s="280">
        <v>167736.79199999999</v>
      </c>
      <c r="Q8" s="100"/>
      <c r="R8" s="115">
        <v>100283.91799999998</v>
      </c>
      <c r="S8" s="147">
        <v>109365.95300000002</v>
      </c>
      <c r="T8" s="112">
        <v>172405.524</v>
      </c>
      <c r="U8" s="147">
        <v>181948.07400000002</v>
      </c>
      <c r="AB8" s="101" t="s">
        <v>56</v>
      </c>
      <c r="AC8" s="101"/>
      <c r="AD8" s="105"/>
      <c r="AE8" s="101"/>
      <c r="AF8" s="105"/>
      <c r="AG8" s="105"/>
      <c r="AH8" s="101"/>
      <c r="AI8" s="101"/>
      <c r="AJ8" s="105" t="e">
        <f>#REF!-#REF!</f>
        <v>#REF!</v>
      </c>
      <c r="AK8" s="101"/>
    </row>
    <row r="9" spans="1:37" ht="27.95" customHeight="1" thickBot="1" x14ac:dyDescent="0.3">
      <c r="A9" s="113" t="s">
        <v>54</v>
      </c>
      <c r="B9" s="116"/>
      <c r="C9" s="285">
        <f t="shared" ref="C9:P9" si="1">(C8-B8)/B8</f>
        <v>0.2704215924390953</v>
      </c>
      <c r="D9" s="285">
        <f t="shared" si="1"/>
        <v>-1.5727210912017519E-2</v>
      </c>
      <c r="E9" s="285">
        <f t="shared" si="1"/>
        <v>0.13141316724760313</v>
      </c>
      <c r="F9" s="285">
        <f t="shared" si="1"/>
        <v>-8.4685563002352207E-2</v>
      </c>
      <c r="G9" s="285">
        <f t="shared" si="1"/>
        <v>5.4407061581438577E-2</v>
      </c>
      <c r="H9" s="285">
        <f t="shared" si="1"/>
        <v>0.41712583925447455</v>
      </c>
      <c r="I9" s="285">
        <f t="shared" si="1"/>
        <v>2.250827194251357E-2</v>
      </c>
      <c r="J9" s="285">
        <f t="shared" si="1"/>
        <v>-6.7109981334913887E-2</v>
      </c>
      <c r="K9" s="285">
        <f t="shared" si="1"/>
        <v>-5.6223528896759203E-2</v>
      </c>
      <c r="L9" s="286">
        <f t="shared" si="1"/>
        <v>0.24516978481709314</v>
      </c>
      <c r="M9" s="285">
        <f t="shared" si="1"/>
        <v>0.12769947706194412</v>
      </c>
      <c r="N9" s="285">
        <f t="shared" si="1"/>
        <v>9.3592470782629861E-2</v>
      </c>
      <c r="O9" s="285">
        <f t="shared" si="1"/>
        <v>-1.7455552338089889E-2</v>
      </c>
      <c r="P9" s="287">
        <f t="shared" si="1"/>
        <v>8.9145081860037469E-3</v>
      </c>
      <c r="Q9" s="10"/>
      <c r="R9" s="116"/>
      <c r="S9" s="288">
        <f>(S8-R8)/R8</f>
        <v>9.0563224703686288E-2</v>
      </c>
      <c r="T9" s="289"/>
      <c r="U9" s="288">
        <f>(U8-T8)/T8</f>
        <v>5.5349444603642849E-2</v>
      </c>
      <c r="AB9" s="101" t="s">
        <v>57</v>
      </c>
      <c r="AC9" s="101"/>
      <c r="AD9" s="105"/>
      <c r="AE9" s="101"/>
      <c r="AF9" s="105"/>
      <c r="AG9" s="105"/>
      <c r="AH9" s="101"/>
      <c r="AI9" s="101"/>
      <c r="AJ9" s="105" t="e">
        <f>#REF!-#REF!</f>
        <v>#REF!</v>
      </c>
      <c r="AK9" s="101"/>
    </row>
    <row r="10" spans="1:37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90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154">
        <f>(P6-P8)</f>
        <v>758215.88700000022</v>
      </c>
      <c r="R10" s="117">
        <f>R6-R8</f>
        <v>420667.57300000056</v>
      </c>
      <c r="S10" s="140">
        <f>S6-S8</f>
        <v>404620.80499999993</v>
      </c>
      <c r="T10" s="119">
        <f>T6-T8</f>
        <v>748002.39400000009</v>
      </c>
      <c r="U10" s="140">
        <f>U6-U8</f>
        <v>738524.34399999992</v>
      </c>
      <c r="AB10" s="101" t="s">
        <v>59</v>
      </c>
      <c r="AC10" s="101"/>
      <c r="AD10" s="105"/>
      <c r="AE10" s="101"/>
      <c r="AF10" s="105"/>
      <c r="AG10" s="105"/>
      <c r="AH10" s="101"/>
      <c r="AI10" s="101"/>
      <c r="AJ10" s="105" t="e">
        <f>#REF!-#REF!</f>
        <v>#REF!</v>
      </c>
      <c r="AK10" s="101"/>
    </row>
    <row r="11" spans="1:37" ht="27.95" customHeight="1" thickBot="1" x14ac:dyDescent="0.3">
      <c r="A11" s="113" t="s">
        <v>54</v>
      </c>
      <c r="B11" s="116"/>
      <c r="C11" s="285">
        <f t="shared" ref="C11:P11" si="3">(C10-B10)/B10</f>
        <v>-6.9691981183973503E-2</v>
      </c>
      <c r="D11" s="285">
        <f t="shared" si="3"/>
        <v>-6.1925390197789032E-2</v>
      </c>
      <c r="E11" s="285">
        <f t="shared" si="3"/>
        <v>0.12900124529442691</v>
      </c>
      <c r="F11" s="285">
        <f t="shared" si="3"/>
        <v>9.5481248872617649E-2</v>
      </c>
      <c r="G11" s="285">
        <f t="shared" si="3"/>
        <v>7.3268823590907375E-2</v>
      </c>
      <c r="H11" s="285">
        <f t="shared" si="3"/>
        <v>-3.0364536906909986E-2</v>
      </c>
      <c r="I11" s="285">
        <f t="shared" si="3"/>
        <v>4.5726535271722896E-3</v>
      </c>
      <c r="J11" s="285">
        <f t="shared" si="3"/>
        <v>2.9358308786875894E-2</v>
      </c>
      <c r="K11" s="285">
        <f t="shared" si="3"/>
        <v>-8.0738147744113774E-3</v>
      </c>
      <c r="L11" s="286">
        <f t="shared" si="3"/>
        <v>4.4074177807781237E-2</v>
      </c>
      <c r="M11" s="285">
        <f t="shared" si="3"/>
        <v>7.4580998979543013E-3</v>
      </c>
      <c r="N11" s="285">
        <f t="shared" si="3"/>
        <v>7.093264013285863E-3</v>
      </c>
      <c r="O11" s="285">
        <f t="shared" si="3"/>
        <v>6.1121700600131258E-2</v>
      </c>
      <c r="P11" s="287">
        <f t="shared" si="3"/>
        <v>9.8967189172580669E-2</v>
      </c>
      <c r="Q11" s="10"/>
      <c r="R11" s="116"/>
      <c r="S11" s="288">
        <f>(S10-R10)/R10</f>
        <v>-3.8145959018335368E-2</v>
      </c>
      <c r="T11" s="289"/>
      <c r="U11" s="288">
        <f>(U10-T10)/T10</f>
        <v>-1.2671149285118682E-2</v>
      </c>
      <c r="AB11" s="101" t="s">
        <v>60</v>
      </c>
      <c r="AC11" s="101"/>
      <c r="AD11" s="105"/>
      <c r="AE11" s="101"/>
      <c r="AF11" s="105"/>
      <c r="AG11" s="105"/>
      <c r="AH11" s="101"/>
      <c r="AI11" s="101"/>
      <c r="AJ11" s="105" t="e">
        <f>#REF!-#REF!</f>
        <v>#REF!</v>
      </c>
      <c r="AK11" s="101"/>
    </row>
    <row r="12" spans="1:37" ht="27.95" hidden="1" customHeight="1" thickBot="1" x14ac:dyDescent="0.3">
      <c r="A12" s="106" t="s">
        <v>61</v>
      </c>
      <c r="B12" s="291">
        <f>(B6/B8)</f>
        <v>9.4217210737695982</v>
      </c>
      <c r="C12" s="292">
        <f t="shared" ref="C12:S12" si="4">(C6/C8)</f>
        <v>7.1670824030294336</v>
      </c>
      <c r="D12" s="292">
        <f t="shared" si="4"/>
        <v>6.8776220200097287</v>
      </c>
      <c r="E12" s="292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  <c r="R12" s="103">
        <f t="shared" si="4"/>
        <v>5.1947660341711082</v>
      </c>
      <c r="S12" s="293">
        <f t="shared" si="4"/>
        <v>4.6996962391028578</v>
      </c>
      <c r="T12" s="103">
        <f>T6/T8</f>
        <v>5.3386219689805303</v>
      </c>
      <c r="U12" s="293">
        <f>U6/U8</f>
        <v>5.0589841253279761</v>
      </c>
      <c r="AB12" s="101" t="s">
        <v>62</v>
      </c>
      <c r="AC12" s="101"/>
      <c r="AD12" s="105"/>
      <c r="AE12" s="101"/>
      <c r="AF12" s="105"/>
      <c r="AG12" s="105"/>
      <c r="AH12" s="101"/>
      <c r="AI12" s="101"/>
      <c r="AJ12" s="105" t="e">
        <f>#REF!-#REF!</f>
        <v>#REF!</v>
      </c>
      <c r="AK12" s="101"/>
    </row>
    <row r="13" spans="1:37" ht="30" customHeight="1" thickBot="1" x14ac:dyDescent="0.3">
      <c r="AB13" s="101" t="s">
        <v>63</v>
      </c>
      <c r="AC13" s="101"/>
      <c r="AD13" s="105"/>
      <c r="AE13" s="101"/>
      <c r="AF13" s="105"/>
      <c r="AG13" s="105"/>
      <c r="AH13" s="101"/>
      <c r="AI13" s="101"/>
      <c r="AJ13" s="105" t="e">
        <f>#REF!-#REF!</f>
        <v>#REF!</v>
      </c>
      <c r="AK13" s="101"/>
    </row>
    <row r="14" spans="1:37" ht="22.5" customHeight="1" x14ac:dyDescent="0.25">
      <c r="A14" s="323" t="s">
        <v>2</v>
      </c>
      <c r="B14" s="325">
        <v>2007</v>
      </c>
      <c r="C14" s="311">
        <v>2008</v>
      </c>
      <c r="D14" s="311">
        <v>2009</v>
      </c>
      <c r="E14" s="311">
        <v>2010</v>
      </c>
      <c r="F14" s="311">
        <v>2011</v>
      </c>
      <c r="G14" s="311">
        <v>2012</v>
      </c>
      <c r="H14" s="311">
        <v>2013</v>
      </c>
      <c r="I14" s="311">
        <v>2014</v>
      </c>
      <c r="J14" s="311">
        <v>2015</v>
      </c>
      <c r="K14" s="313">
        <v>2016</v>
      </c>
      <c r="L14" s="315">
        <v>2017</v>
      </c>
      <c r="M14" s="311">
        <v>2018</v>
      </c>
      <c r="N14" s="311">
        <v>2019</v>
      </c>
      <c r="O14" s="317">
        <v>2020</v>
      </c>
      <c r="P14" s="319">
        <v>2021</v>
      </c>
      <c r="Q14" s="128" t="s">
        <v>49</v>
      </c>
      <c r="R14" s="321" t="str">
        <f>R3</f>
        <v>jan-julho</v>
      </c>
      <c r="S14" s="322"/>
      <c r="T14" s="309" t="s">
        <v>107</v>
      </c>
      <c r="U14" s="310"/>
      <c r="AB14" s="101" t="s">
        <v>64</v>
      </c>
      <c r="AC14" s="101"/>
      <c r="AD14" s="105"/>
      <c r="AE14" s="101"/>
      <c r="AF14" s="105"/>
      <c r="AG14" s="105"/>
      <c r="AH14" s="101"/>
      <c r="AI14" s="101"/>
      <c r="AJ14" s="105" t="e">
        <f>#REF!-#REF!</f>
        <v>#REF!</v>
      </c>
      <c r="AK14" s="101"/>
    </row>
    <row r="15" spans="1:37" ht="31.5" customHeight="1" thickBot="1" x14ac:dyDescent="0.3">
      <c r="A15" s="324"/>
      <c r="B15" s="326"/>
      <c r="C15" s="312"/>
      <c r="D15" s="312"/>
      <c r="E15" s="312"/>
      <c r="F15" s="312"/>
      <c r="G15" s="312"/>
      <c r="H15" s="312"/>
      <c r="I15" s="312"/>
      <c r="J15" s="312"/>
      <c r="K15" s="314"/>
      <c r="L15" s="316"/>
      <c r="M15" s="312"/>
      <c r="N15" s="312"/>
      <c r="O15" s="318"/>
      <c r="P15" s="320"/>
      <c r="Q15" s="129" t="str">
        <f>Q4</f>
        <v>2007/2021</v>
      </c>
      <c r="R15" s="127">
        <f>R4</f>
        <v>2021</v>
      </c>
      <c r="S15" s="266">
        <f>S4</f>
        <v>2022</v>
      </c>
      <c r="T15" s="264" t="str">
        <f>T4</f>
        <v>Ago 20 a jul 2021</v>
      </c>
      <c r="U15" s="265" t="str">
        <f>U4</f>
        <v>ago 21 a jul 2022</v>
      </c>
      <c r="AB15" s="101" t="s">
        <v>65</v>
      </c>
      <c r="AC15" s="101"/>
      <c r="AD15" s="105"/>
      <c r="AE15" s="101"/>
      <c r="AF15" s="105"/>
      <c r="AG15" s="105"/>
      <c r="AH15" s="101"/>
      <c r="AI15" s="101"/>
      <c r="AJ15" s="105" t="e">
        <f>#REF!-#REF!</f>
        <v>#REF!</v>
      </c>
      <c r="AK15" s="101"/>
    </row>
    <row r="16" spans="1:37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8"/>
      <c r="Q16" s="294"/>
      <c r="AB16" s="101" t="s">
        <v>66</v>
      </c>
      <c r="AD16" s="105"/>
      <c r="AF16" s="105"/>
      <c r="AG16" s="105"/>
      <c r="AJ16" s="105" t="e">
        <f>#REF!-#REF!</f>
        <v>#REF!</v>
      </c>
    </row>
    <row r="17" spans="1:37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9">
        <v>442364.451999999</v>
      </c>
      <c r="M17" s="153">
        <v>454202.09499999997</v>
      </c>
      <c r="N17" s="153">
        <v>454929.95199999987</v>
      </c>
      <c r="O17" s="153">
        <v>393954.14199999906</v>
      </c>
      <c r="P17" s="280">
        <v>427968.65799999994</v>
      </c>
      <c r="Q17" s="100"/>
      <c r="R17" s="115">
        <v>244942.03500000003</v>
      </c>
      <c r="S17" s="147">
        <v>232984.67900000012</v>
      </c>
      <c r="T17" s="112">
        <v>422608.87200000003</v>
      </c>
      <c r="U17" s="147">
        <v>417688.53400000022</v>
      </c>
      <c r="AB17" s="101" t="s">
        <v>67</v>
      </c>
      <c r="AC17" s="101"/>
      <c r="AD17" s="105"/>
      <c r="AE17" s="101"/>
      <c r="AF17" s="105"/>
      <c r="AG17" s="105"/>
      <c r="AH17" s="101"/>
      <c r="AI17" s="101"/>
      <c r="AJ17" s="105" t="e">
        <f>#REF!-#REF!</f>
        <v>#REF!</v>
      </c>
      <c r="AK17" s="101"/>
    </row>
    <row r="18" spans="1:37" ht="27.75" customHeight="1" thickBot="1" x14ac:dyDescent="0.3">
      <c r="A18" s="114" t="s">
        <v>54</v>
      </c>
      <c r="B18" s="281"/>
      <c r="C18" s="282">
        <f t="shared" ref="C18:P18" si="5">(C17-B17)/B17</f>
        <v>-5.4332489679479568E-2</v>
      </c>
      <c r="D18" s="282">
        <f t="shared" si="5"/>
        <v>-7.2127077537654183E-2</v>
      </c>
      <c r="E18" s="282">
        <f t="shared" si="5"/>
        <v>0.12182444539758823</v>
      </c>
      <c r="F18" s="282">
        <f t="shared" si="5"/>
        <v>1.2510259696368252E-2</v>
      </c>
      <c r="G18" s="282">
        <f t="shared" si="5"/>
        <v>3.8557547808706294E-2</v>
      </c>
      <c r="H18" s="282">
        <f t="shared" si="5"/>
        <v>3.7801022123911316E-3</v>
      </c>
      <c r="I18" s="282">
        <f t="shared" si="5"/>
        <v>-1.5821591729182263E-3</v>
      </c>
      <c r="J18" s="282">
        <f t="shared" si="5"/>
        <v>3.6697642720653331E-2</v>
      </c>
      <c r="K18" s="295">
        <f t="shared" si="5"/>
        <v>2.2227281971553901E-2</v>
      </c>
      <c r="L18" s="283">
        <f t="shared" si="5"/>
        <v>2.5737437820711511E-2</v>
      </c>
      <c r="M18" s="282">
        <f t="shared" si="5"/>
        <v>2.6759932780496109E-2</v>
      </c>
      <c r="N18" s="282">
        <f t="shared" si="5"/>
        <v>1.6024959109884815E-3</v>
      </c>
      <c r="O18" s="282">
        <f t="shared" si="5"/>
        <v>-0.13403340389423476</v>
      </c>
      <c r="P18" s="102">
        <f t="shared" si="5"/>
        <v>8.6341308222622926E-2</v>
      </c>
      <c r="R18" s="118"/>
      <c r="S18" s="284"/>
      <c r="U18" s="284">
        <f>(U17-T17)/T17</f>
        <v>-1.1642770244539054E-2</v>
      </c>
      <c r="AB18" s="101" t="s">
        <v>68</v>
      </c>
      <c r="AC18" s="101"/>
      <c r="AD18" s="105"/>
      <c r="AE18" s="101"/>
      <c r="AF18" s="105"/>
      <c r="AG18" s="105"/>
      <c r="AH18" s="101"/>
      <c r="AI18" s="101"/>
      <c r="AJ18" s="105" t="e">
        <f>#REF!-#REF!</f>
        <v>#REF!</v>
      </c>
      <c r="AK18" s="101"/>
    </row>
    <row r="19" spans="1:37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9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280">
        <v>165333.11300000001</v>
      </c>
      <c r="Q19" s="100"/>
      <c r="R19" s="115">
        <v>98663.015999999974</v>
      </c>
      <c r="S19" s="147">
        <v>107843.53500000003</v>
      </c>
      <c r="T19" s="112">
        <v>170171.03099999999</v>
      </c>
      <c r="U19" s="147">
        <v>179643.39600000004</v>
      </c>
      <c r="AB19" s="101" t="s">
        <v>69</v>
      </c>
      <c r="AC19" s="101"/>
      <c r="AD19" s="105"/>
      <c r="AE19" s="101"/>
      <c r="AF19" s="105"/>
      <c r="AG19" s="105"/>
      <c r="AH19" s="101"/>
      <c r="AI19" s="101"/>
      <c r="AJ19" s="105" t="e">
        <f>#REF!-#REF!</f>
        <v>#REF!</v>
      </c>
      <c r="AK19" s="101"/>
    </row>
    <row r="20" spans="1:37" ht="27.75" customHeight="1" thickBot="1" x14ac:dyDescent="0.3">
      <c r="A20" s="113" t="s">
        <v>54</v>
      </c>
      <c r="B20" s="116"/>
      <c r="C20" s="285">
        <f t="shared" ref="C20:P20" si="6">(C19-B19)/B19</f>
        <v>0.27026566048919176</v>
      </c>
      <c r="D20" s="285">
        <f t="shared" si="6"/>
        <v>-2.4010145087149853E-2</v>
      </c>
      <c r="E20" s="285">
        <f t="shared" si="6"/>
        <v>0.14006023199087436</v>
      </c>
      <c r="F20" s="285">
        <f t="shared" si="6"/>
        <v>-8.8603238264779852E-2</v>
      </c>
      <c r="G20" s="285">
        <f t="shared" si="6"/>
        <v>5.702380925842114E-2</v>
      </c>
      <c r="H20" s="285">
        <f t="shared" si="6"/>
        <v>0.42203841205856046</v>
      </c>
      <c r="I20" s="285">
        <f t="shared" si="6"/>
        <v>2.2864466924753087E-2</v>
      </c>
      <c r="J20" s="285">
        <f t="shared" si="6"/>
        <v>-6.9050989193828793E-2</v>
      </c>
      <c r="K20" s="296">
        <f t="shared" si="6"/>
        <v>-5.6265682741884385E-2</v>
      </c>
      <c r="L20" s="286">
        <f t="shared" si="6"/>
        <v>0.24855590020796675</v>
      </c>
      <c r="M20" s="285">
        <f t="shared" si="6"/>
        <v>0.12649303974249151</v>
      </c>
      <c r="N20" s="285">
        <f t="shared" si="6"/>
        <v>9.3478917261994809E-2</v>
      </c>
      <c r="O20" s="285">
        <f t="shared" si="6"/>
        <v>-2.0256048630349952E-2</v>
      </c>
      <c r="P20" s="287">
        <f t="shared" si="6"/>
        <v>6.002496321448187E-3</v>
      </c>
      <c r="Q20" s="10"/>
      <c r="R20" s="116"/>
      <c r="S20" s="288">
        <f>(S19-R19)/R19</f>
        <v>9.3049243497685702E-2</v>
      </c>
      <c r="T20" s="289"/>
      <c r="U20" s="288">
        <f>(U19-T19)/T19</f>
        <v>5.5663792740375709E-2</v>
      </c>
    </row>
    <row r="21" spans="1:37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90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R21" s="117">
        <f>R17-R19</f>
        <v>146279.01900000006</v>
      </c>
      <c r="S21" s="140">
        <f>S17-S19</f>
        <v>125141.14400000009</v>
      </c>
      <c r="T21" s="119">
        <f>T17-T19</f>
        <v>252437.84100000004</v>
      </c>
      <c r="U21" s="140">
        <f>U17-U19</f>
        <v>238045.13800000018</v>
      </c>
    </row>
    <row r="22" spans="1:37" ht="27.75" customHeight="1" thickBot="1" x14ac:dyDescent="0.3">
      <c r="A22" s="113" t="s">
        <v>54</v>
      </c>
      <c r="B22" s="116"/>
      <c r="C22" s="285">
        <f t="shared" ref="C22:P22" si="8">(C21-B21)/B21</f>
        <v>-0.11605990664243518</v>
      </c>
      <c r="D22" s="285">
        <f t="shared" si="8"/>
        <v>-8.5276349890891168E-2</v>
      </c>
      <c r="E22" s="285">
        <f t="shared" si="8"/>
        <v>0.1165072369632576</v>
      </c>
      <c r="F22" s="285">
        <f t="shared" si="8"/>
        <v>4.261497835533698E-2</v>
      </c>
      <c r="G22" s="285">
        <f t="shared" si="8"/>
        <v>3.3751501627664215E-2</v>
      </c>
      <c r="H22" s="285">
        <f t="shared" si="8"/>
        <v>-0.10752681486702027</v>
      </c>
      <c r="I22" s="285">
        <f t="shared" si="8"/>
        <v>-1.1948193852351347E-2</v>
      </c>
      <c r="J22" s="285">
        <f t="shared" si="8"/>
        <v>8.3117827023432511E-2</v>
      </c>
      <c r="K22" s="296">
        <f t="shared" si="8"/>
        <v>5.1842369912734339E-2</v>
      </c>
      <c r="L22" s="286">
        <f t="shared" si="8"/>
        <v>-4.9690555415814887E-2</v>
      </c>
      <c r="M22" s="285">
        <f t="shared" si="8"/>
        <v>-1.7597221367526766E-2</v>
      </c>
      <c r="N22" s="285">
        <f t="shared" si="8"/>
        <v>-4.5253732451977856E-2</v>
      </c>
      <c r="O22" s="285">
        <f t="shared" si="8"/>
        <v>-0.20049052687338559</v>
      </c>
      <c r="P22" s="287">
        <f t="shared" si="8"/>
        <v>0.14384557676441376</v>
      </c>
      <c r="Q22" s="10"/>
      <c r="R22" s="116"/>
      <c r="S22" s="288">
        <f>(S21-R21)/R21</f>
        <v>-0.14450380611316488</v>
      </c>
      <c r="T22" s="289"/>
      <c r="U22" s="288">
        <f>(U21-T21)/T21</f>
        <v>-5.701483954618302E-2</v>
      </c>
    </row>
    <row r="23" spans="1:37" ht="27.75" hidden="1" customHeight="1" thickBot="1" x14ac:dyDescent="0.3">
      <c r="A23" s="106" t="s">
        <v>61</v>
      </c>
      <c r="B23" s="291">
        <f>(B17/B19)</f>
        <v>6.2585733558796406</v>
      </c>
      <c r="C23" s="292">
        <f>(C17/C19)</f>
        <v>4.6592847997904316</v>
      </c>
      <c r="D23" s="292">
        <f>(D17/D19)</f>
        <v>4.4295790391714371</v>
      </c>
      <c r="E23" s="292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103">
        <f>(R17/R19)</f>
        <v>2.4826124816618225</v>
      </c>
      <c r="S23" s="293">
        <f>(S17/S19)</f>
        <v>2.1603954191598045</v>
      </c>
      <c r="T23" s="103">
        <f>T17/T19</f>
        <v>2.4834360438234642</v>
      </c>
      <c r="U23" s="293">
        <f>U17/U19</f>
        <v>2.3250981850732777</v>
      </c>
    </row>
    <row r="24" spans="1:37" ht="30" customHeight="1" thickBot="1" x14ac:dyDescent="0.3"/>
    <row r="25" spans="1:37" ht="22.5" customHeight="1" x14ac:dyDescent="0.25">
      <c r="A25" s="323" t="s">
        <v>15</v>
      </c>
      <c r="B25" s="325">
        <v>2007</v>
      </c>
      <c r="C25" s="311">
        <v>2008</v>
      </c>
      <c r="D25" s="311">
        <v>2009</v>
      </c>
      <c r="E25" s="311">
        <v>2010</v>
      </c>
      <c r="F25" s="311">
        <v>2011</v>
      </c>
      <c r="G25" s="311">
        <v>2012</v>
      </c>
      <c r="H25" s="311">
        <v>2013</v>
      </c>
      <c r="I25" s="311">
        <v>2014</v>
      </c>
      <c r="J25" s="311">
        <v>2015</v>
      </c>
      <c r="K25" s="313">
        <v>2016</v>
      </c>
      <c r="L25" s="315">
        <v>2017</v>
      </c>
      <c r="M25" s="311">
        <v>2018</v>
      </c>
      <c r="N25" s="311">
        <v>2019</v>
      </c>
      <c r="O25" s="317">
        <v>2020</v>
      </c>
      <c r="P25" s="319">
        <v>2021</v>
      </c>
      <c r="Q25" s="128" t="s">
        <v>49</v>
      </c>
      <c r="R25" s="321" t="str">
        <f>R14</f>
        <v>jan-julho</v>
      </c>
      <c r="S25" s="322"/>
      <c r="T25" s="309" t="s">
        <v>107</v>
      </c>
      <c r="U25" s="310"/>
    </row>
    <row r="26" spans="1:37" ht="31.5" customHeight="1" thickBot="1" x14ac:dyDescent="0.3">
      <c r="A26" s="324"/>
      <c r="B26" s="326"/>
      <c r="C26" s="312"/>
      <c r="D26" s="312"/>
      <c r="E26" s="312"/>
      <c r="F26" s="312"/>
      <c r="G26" s="312"/>
      <c r="H26" s="312"/>
      <c r="I26" s="312"/>
      <c r="J26" s="312"/>
      <c r="K26" s="314"/>
      <c r="L26" s="316"/>
      <c r="M26" s="312"/>
      <c r="N26" s="312"/>
      <c r="O26" s="318"/>
      <c r="P26" s="320"/>
      <c r="Q26" s="129" t="str">
        <f>Q4</f>
        <v>2007/2021</v>
      </c>
      <c r="R26" s="127">
        <f>R4</f>
        <v>2021</v>
      </c>
      <c r="S26" s="266">
        <f>S4</f>
        <v>2022</v>
      </c>
      <c r="T26" s="264" t="str">
        <f>T4</f>
        <v>Ago 20 a jul 2021</v>
      </c>
      <c r="U26" s="265" t="str">
        <f>U4</f>
        <v>ago 21 a jul 2022</v>
      </c>
    </row>
    <row r="27" spans="1:37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8"/>
      <c r="Q27" s="294"/>
    </row>
    <row r="28" spans="1:37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9">
        <v>335676.5479999996</v>
      </c>
      <c r="M28" s="153">
        <v>346139.44199999998</v>
      </c>
      <c r="N28" s="153">
        <v>364472.386</v>
      </c>
      <c r="O28" s="153">
        <v>462235.53400000004</v>
      </c>
      <c r="P28" s="280">
        <v>497984.02100000018</v>
      </c>
      <c r="Q28" s="100"/>
      <c r="R28" s="115">
        <v>276009.45600000006</v>
      </c>
      <c r="S28" s="147">
        <v>281002.07900000009</v>
      </c>
      <c r="T28" s="112">
        <v>497799.04600000021</v>
      </c>
      <c r="U28" s="147">
        <v>502783.88400000019</v>
      </c>
    </row>
    <row r="29" spans="1:37" ht="27.75" customHeight="1" thickBot="1" x14ac:dyDescent="0.3">
      <c r="A29" s="114" t="s">
        <v>54</v>
      </c>
      <c r="B29" s="281"/>
      <c r="C29" s="282">
        <f t="shared" ref="C29:P29" si="9">(C28-B28)/B28</f>
        <v>6.3491251811589565E-3</v>
      </c>
      <c r="D29" s="282">
        <f t="shared" si="9"/>
        <v>-2.5351041341628616E-2</v>
      </c>
      <c r="E29" s="282">
        <f t="shared" si="9"/>
        <v>0.14232124040801208</v>
      </c>
      <c r="F29" s="282">
        <f t="shared" si="9"/>
        <v>0.16522017339726491</v>
      </c>
      <c r="G29" s="282">
        <f t="shared" si="9"/>
        <v>0.11849348127885141</v>
      </c>
      <c r="H29" s="282">
        <f t="shared" si="9"/>
        <v>5.296421056115299E-2</v>
      </c>
      <c r="I29" s="282">
        <f t="shared" si="9"/>
        <v>1.9591998746035993E-2</v>
      </c>
      <c r="J29" s="282">
        <f t="shared" si="9"/>
        <v>-1.7803184510057374E-2</v>
      </c>
      <c r="K29" s="295">
        <f t="shared" si="9"/>
        <v>-6.6755691727534677E-2</v>
      </c>
      <c r="L29" s="283">
        <f t="shared" si="9"/>
        <v>0.14679340175955716</v>
      </c>
      <c r="M29" s="282">
        <f t="shared" si="9"/>
        <v>3.1169571012153018E-2</v>
      </c>
      <c r="N29" s="282">
        <f t="shared" si="9"/>
        <v>5.2964042161944717E-2</v>
      </c>
      <c r="O29" s="282">
        <f t="shared" si="9"/>
        <v>0.26823197519276548</v>
      </c>
      <c r="P29" s="102">
        <f t="shared" si="9"/>
        <v>7.7338249378292354E-2</v>
      </c>
      <c r="R29" s="118"/>
      <c r="S29" s="284">
        <f>(S28-R28)/R28</f>
        <v>1.8088594037155091E-2</v>
      </c>
      <c r="U29" s="284">
        <f>(U28-T28)/T28</f>
        <v>1.0013755631022215E-2</v>
      </c>
    </row>
    <row r="30" spans="1:37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9">
        <v>1027.2</v>
      </c>
      <c r="M30" s="153">
        <v>1322.664</v>
      </c>
      <c r="N30" s="153">
        <v>1463.875</v>
      </c>
      <c r="O30" s="153">
        <v>1908.0899999999986</v>
      </c>
      <c r="P30" s="280">
        <v>2403.679000000001</v>
      </c>
      <c r="Q30" s="100"/>
      <c r="R30" s="115">
        <v>1620.9020000000007</v>
      </c>
      <c r="S30" s="147">
        <v>1522.4180000000001</v>
      </c>
      <c r="T30" s="112">
        <v>2234.4930000000008</v>
      </c>
      <c r="U30" s="147">
        <v>2304.6779999999999</v>
      </c>
    </row>
    <row r="31" spans="1:37" ht="27.75" customHeight="1" thickBot="1" x14ac:dyDescent="0.3">
      <c r="A31" s="113" t="s">
        <v>54</v>
      </c>
      <c r="B31" s="116"/>
      <c r="C31" s="285">
        <f t="shared" ref="C31:P31" si="10">(C30-B30)/B30</f>
        <v>0.28740195099069604</v>
      </c>
      <c r="D31" s="285">
        <f t="shared" si="10"/>
        <v>0.87424480625071677</v>
      </c>
      <c r="E31" s="285">
        <f t="shared" si="10"/>
        <v>-0.35240240164564085</v>
      </c>
      <c r="F31" s="285">
        <f t="shared" si="10"/>
        <v>0.30120319844880566</v>
      </c>
      <c r="G31" s="285">
        <f t="shared" si="10"/>
        <v>-0.12612648022085726</v>
      </c>
      <c r="H31" s="285">
        <f t="shared" si="10"/>
        <v>7.1660651760911652E-3</v>
      </c>
      <c r="I31" s="285">
        <f t="shared" si="10"/>
        <v>-1.9460888913914301E-2</v>
      </c>
      <c r="J31" s="285">
        <f t="shared" si="10"/>
        <v>0.17146393140729888</v>
      </c>
      <c r="K31" s="296">
        <f t="shared" si="10"/>
        <v>-5.2106064729437615E-2</v>
      </c>
      <c r="L31" s="286">
        <f t="shared" si="10"/>
        <v>-8.4124648923364909E-2</v>
      </c>
      <c r="M31" s="285">
        <f t="shared" si="10"/>
        <v>0.28764018691588777</v>
      </c>
      <c r="N31" s="285">
        <f t="shared" si="10"/>
        <v>0.10676256403742751</v>
      </c>
      <c r="O31" s="285">
        <f t="shared" si="10"/>
        <v>0.30345145589616501</v>
      </c>
      <c r="P31" s="287">
        <f t="shared" si="10"/>
        <v>0.25973041103931305</v>
      </c>
      <c r="Q31" s="10"/>
      <c r="R31" s="116"/>
      <c r="S31" s="288">
        <f>(S30-R30)/R30</f>
        <v>-6.0758762713600555E-2</v>
      </c>
      <c r="T31" s="289"/>
      <c r="U31" s="288">
        <f>(U30-T30)/T30</f>
        <v>3.1409809742075273E-2</v>
      </c>
    </row>
    <row r="32" spans="1:37" ht="27.75" customHeight="1" x14ac:dyDescent="0.25">
      <c r="A32" s="8" t="s">
        <v>58</v>
      </c>
      <c r="B32" s="19">
        <f>(B28-B30)</f>
        <v>203117.0239999998</v>
      </c>
      <c r="C32" s="154">
        <f t="shared" ref="C32:P32" si="11">(C28-C30)</f>
        <v>204244.86400000018</v>
      </c>
      <c r="D32" s="154">
        <f t="shared" si="11"/>
        <v>198400.41200000027</v>
      </c>
      <c r="E32" s="154">
        <f t="shared" si="11"/>
        <v>227324.11700000009</v>
      </c>
      <c r="F32" s="154">
        <f t="shared" si="11"/>
        <v>264760.33899999998</v>
      </c>
      <c r="G32" s="154">
        <f t="shared" si="11"/>
        <v>296419.00400000002</v>
      </c>
      <c r="H32" s="154">
        <f t="shared" si="11"/>
        <v>312165.44199999998</v>
      </c>
      <c r="I32" s="154">
        <f t="shared" si="11"/>
        <v>318321.61400000006</v>
      </c>
      <c r="J32" s="154">
        <f t="shared" si="11"/>
        <v>312463.31199999998</v>
      </c>
      <c r="K32" s="119">
        <f t="shared" si="11"/>
        <v>291587.27400000009</v>
      </c>
      <c r="L32" s="290">
        <f t="shared" si="11"/>
        <v>334649.34799999959</v>
      </c>
      <c r="M32" s="154">
        <f t="shared" si="11"/>
        <v>344816.77799999999</v>
      </c>
      <c r="N32" s="154">
        <f t="shared" si="11"/>
        <v>363008.511</v>
      </c>
      <c r="O32" s="154">
        <f t="shared" si="11"/>
        <v>460327.44400000002</v>
      </c>
      <c r="P32" s="154">
        <f t="shared" si="11"/>
        <v>495580.34200000018</v>
      </c>
      <c r="R32" s="117">
        <f>R28-R30</f>
        <v>274388.55400000006</v>
      </c>
      <c r="S32" s="140">
        <f>S28-S30</f>
        <v>279479.66100000008</v>
      </c>
      <c r="T32" s="119">
        <f>T28-T30</f>
        <v>495564.55300000019</v>
      </c>
      <c r="U32" s="140">
        <f>U28-U30</f>
        <v>500479.20600000018</v>
      </c>
    </row>
    <row r="33" spans="1:21" ht="27.75" customHeight="1" thickBot="1" x14ac:dyDescent="0.3">
      <c r="A33" s="113" t="s">
        <v>54</v>
      </c>
      <c r="B33" s="116"/>
      <c r="C33" s="285">
        <f t="shared" ref="C33:P33" si="12">(C32-B32)/B32</f>
        <v>5.5526611102788507E-3</v>
      </c>
      <c r="D33" s="285">
        <f t="shared" si="12"/>
        <v>-2.8614927619427914E-2</v>
      </c>
      <c r="E33" s="285">
        <f t="shared" si="12"/>
        <v>0.14578450068944299</v>
      </c>
      <c r="F33" s="285">
        <f t="shared" si="12"/>
        <v>0.16468213973091064</v>
      </c>
      <c r="G33" s="285">
        <f t="shared" si="12"/>
        <v>0.11957480157177182</v>
      </c>
      <c r="H33" s="285">
        <f t="shared" si="12"/>
        <v>5.3122228290059179E-2</v>
      </c>
      <c r="I33" s="285">
        <f t="shared" si="12"/>
        <v>1.972086327223908E-2</v>
      </c>
      <c r="J33" s="285">
        <f t="shared" si="12"/>
        <v>-1.840372045864307E-2</v>
      </c>
      <c r="K33" s="296">
        <f t="shared" si="12"/>
        <v>-6.6811165337708145E-2</v>
      </c>
      <c r="L33" s="286">
        <f t="shared" si="12"/>
        <v>0.14768159600819714</v>
      </c>
      <c r="M33" s="285">
        <f t="shared" si="12"/>
        <v>3.038233918806384E-2</v>
      </c>
      <c r="N33" s="285">
        <f t="shared" si="12"/>
        <v>5.2757679326149283E-2</v>
      </c>
      <c r="O33" s="285">
        <f t="shared" si="12"/>
        <v>0.26808994844751732</v>
      </c>
      <c r="P33" s="287">
        <f t="shared" si="12"/>
        <v>7.6582220894047232E-2</v>
      </c>
      <c r="Q33" s="10"/>
      <c r="R33" s="116"/>
      <c r="S33" s="288">
        <f>(S32-R32)/R32</f>
        <v>1.8554370894057107E-2</v>
      </c>
      <c r="T33" s="289"/>
      <c r="U33" s="288">
        <f>(U32-T32)/T32</f>
        <v>9.9172811498484826E-3</v>
      </c>
    </row>
    <row r="34" spans="1:21" ht="27.75" hidden="1" customHeight="1" thickBot="1" x14ac:dyDescent="0.3">
      <c r="A34" s="106" t="s">
        <v>61</v>
      </c>
      <c r="B34" s="291">
        <f>(B28/B30)</f>
        <v>353.87571164253228</v>
      </c>
      <c r="C34" s="292">
        <f>(C28/C30)</f>
        <v>276.62107592758815</v>
      </c>
      <c r="D34" s="292">
        <f>(D28/D30)</f>
        <v>143.84910802293385</v>
      </c>
      <c r="E34" s="292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103">
        <f>(R28/R30)</f>
        <v>170.28139640767915</v>
      </c>
      <c r="S34" s="293">
        <f>(S28/S30)</f>
        <v>184.57616699224528</v>
      </c>
    </row>
    <row r="36" spans="1:21" x14ac:dyDescent="0.25">
      <c r="A36" s="3" t="s">
        <v>70</v>
      </c>
    </row>
  </sheetData>
  <mergeCells count="54">
    <mergeCell ref="F3:F4"/>
    <mergeCell ref="A3:A4"/>
    <mergeCell ref="B3:B4"/>
    <mergeCell ref="C3:C4"/>
    <mergeCell ref="D3:D4"/>
    <mergeCell ref="E3:E4"/>
    <mergeCell ref="T3:U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R3:S3"/>
    <mergeCell ref="A14:A15"/>
    <mergeCell ref="B14:B15"/>
    <mergeCell ref="C14:C15"/>
    <mergeCell ref="D14:D15"/>
    <mergeCell ref="E14:E15"/>
    <mergeCell ref="R14:S14"/>
    <mergeCell ref="T14:U14"/>
    <mergeCell ref="G14:G15"/>
    <mergeCell ref="H14:H15"/>
    <mergeCell ref="I14:I15"/>
    <mergeCell ref="J14:J15"/>
    <mergeCell ref="K14:K15"/>
    <mergeCell ref="L14:L15"/>
    <mergeCell ref="F25:F26"/>
    <mergeCell ref="M14:M15"/>
    <mergeCell ref="N14:N15"/>
    <mergeCell ref="O14:O15"/>
    <mergeCell ref="P14:P15"/>
    <mergeCell ref="F14:F15"/>
    <mergeCell ref="A25:A26"/>
    <mergeCell ref="B25:B26"/>
    <mergeCell ref="C25:C26"/>
    <mergeCell ref="D25:D26"/>
    <mergeCell ref="E25:E26"/>
    <mergeCell ref="T25:U25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R25:S25"/>
  </mergeCells>
  <conditionalFormatting sqref="R12:S12">
    <cfRule type="cellIs" dxfId="19" priority="67" operator="greaterThan">
      <formula>0</formula>
    </cfRule>
    <cfRule type="cellIs" dxfId="18" priority="68" operator="lessThan">
      <formula>0</formula>
    </cfRule>
  </conditionalFormatting>
  <conditionalFormatting sqref="B12:P12">
    <cfRule type="cellIs" dxfId="17" priority="65" operator="greaterThan">
      <formula>0</formula>
    </cfRule>
    <cfRule type="cellIs" dxfId="16" priority="66" operator="lessThan">
      <formula>0</formula>
    </cfRule>
  </conditionalFormatting>
  <conditionalFormatting sqref="B23:P23">
    <cfRule type="cellIs" dxfId="15" priority="61" operator="greaterThan">
      <formula>0</formula>
    </cfRule>
    <cfRule type="cellIs" dxfId="14" priority="62" operator="lessThan">
      <formula>0</formula>
    </cfRule>
  </conditionalFormatting>
  <conditionalFormatting sqref="R23:S23">
    <cfRule type="cellIs" dxfId="13" priority="63" operator="greaterThan">
      <formula>0</formula>
    </cfRule>
    <cfRule type="cellIs" dxfId="12" priority="64" operator="lessThan">
      <formula>0</formula>
    </cfRule>
  </conditionalFormatting>
  <conditionalFormatting sqref="R34:S34">
    <cfRule type="cellIs" dxfId="11" priority="59" operator="greaterThan">
      <formula>0</formula>
    </cfRule>
    <cfRule type="cellIs" dxfId="10" priority="60" operator="lessThan">
      <formula>0</formula>
    </cfRule>
  </conditionalFormatting>
  <conditionalFormatting sqref="B34:P34">
    <cfRule type="cellIs" dxfId="9" priority="57" operator="greaterThan">
      <formula>0</formula>
    </cfRule>
    <cfRule type="cellIs" dxfId="8" priority="58" operator="lessThan">
      <formula>0</formula>
    </cfRule>
  </conditionalFormatting>
  <conditionalFormatting sqref="T12:U12">
    <cfRule type="cellIs" dxfId="7" priority="40" operator="greaterThan">
      <formula>0</formula>
    </cfRule>
    <cfRule type="cellIs" dxfId="6" priority="41" operator="lessThan">
      <formula>0</formula>
    </cfRule>
  </conditionalFormatting>
  <conditionalFormatting sqref="T23:U23">
    <cfRule type="cellIs" dxfId="5" priority="38" operator="greaterThan">
      <formula>0</formula>
    </cfRule>
    <cfRule type="cellIs" dxfId="4" priority="39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6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5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54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3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52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1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S18</xm:sqref>
        </x14:conditionalFormatting>
        <x14:conditionalFormatting xmlns:xm="http://schemas.microsoft.com/office/excel/2006/main">
          <x14:cfRule type="iconSet" priority="50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49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48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47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46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45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9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</xm:sqref>
        </x14:conditionalFormatting>
        <x14:conditionalFormatting xmlns:xm="http://schemas.microsoft.com/office/excel/2006/main">
          <x14:cfRule type="iconSet" priority="70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</xm:sqref>
        </x14:conditionalFormatting>
        <x14:conditionalFormatting xmlns:xm="http://schemas.microsoft.com/office/excel/2006/main">
          <x14:cfRule type="iconSet" priority="71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</xm:sqref>
        </x14:conditionalFormatting>
        <x14:conditionalFormatting xmlns:xm="http://schemas.microsoft.com/office/excel/2006/main">
          <x14:cfRule type="iconSet" priority="72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</xm:sqref>
        </x14:conditionalFormatting>
        <x14:conditionalFormatting xmlns:xm="http://schemas.microsoft.com/office/excel/2006/main">
          <x14:cfRule type="iconSet" priority="73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</xm:sqref>
        </x14:conditionalFormatting>
        <x14:conditionalFormatting xmlns:xm="http://schemas.microsoft.com/office/excel/2006/main">
          <x14:cfRule type="iconSet" priority="74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</xm:sqref>
        </x14:conditionalFormatting>
        <x14:conditionalFormatting xmlns:xm="http://schemas.microsoft.com/office/excel/2006/main">
          <x14:cfRule type="iconSet" priority="44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43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42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37" id="{3DAC9655-874A-41C2-9402-FE5371CDC1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</xm:sqref>
        </x14:conditionalFormatting>
        <x14:conditionalFormatting xmlns:xm="http://schemas.microsoft.com/office/excel/2006/main">
          <x14:cfRule type="iconSet" priority="35" id="{023B4957-903A-44BC-8CD7-87EDC17052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T11:U11</xm:sqref>
        </x14:conditionalFormatting>
        <x14:conditionalFormatting xmlns:xm="http://schemas.microsoft.com/office/excel/2006/main">
          <x14:cfRule type="iconSet" priority="34" id="{A25AA081-06A8-4C25-B850-B55BA974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U18</xm:sqref>
        </x14:conditionalFormatting>
        <x14:conditionalFormatting xmlns:xm="http://schemas.microsoft.com/office/excel/2006/main">
          <x14:cfRule type="iconSet" priority="33" id="{712486B5-17AE-429F-BB63-0CC54EE515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T20:U20</xm:sqref>
        </x14:conditionalFormatting>
        <x14:conditionalFormatting xmlns:xm="http://schemas.microsoft.com/office/excel/2006/main">
          <x14:cfRule type="iconSet" priority="32" id="{D3FB84D4-6EAD-4CAC-A470-1EF9BDE2B3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T22:U22</xm:sqref>
        </x14:conditionalFormatting>
        <x14:conditionalFormatting xmlns:xm="http://schemas.microsoft.com/office/excel/2006/main">
          <x14:cfRule type="iconSet" priority="31" id="{E0F27309-BF37-4D54-81CF-C221475537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</xm:sqref>
        </x14:conditionalFormatting>
        <x14:conditionalFormatting xmlns:xm="http://schemas.microsoft.com/office/excel/2006/main">
          <x14:cfRule type="iconSet" priority="30" id="{F9D1EBE9-D8B6-4E84-B47A-98C8D1F1F6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T31:U31</xm:sqref>
        </x14:conditionalFormatting>
        <x14:conditionalFormatting xmlns:xm="http://schemas.microsoft.com/office/excel/2006/main">
          <x14:cfRule type="iconSet" priority="29" id="{24ABE559-B70E-44C6-83B3-B3C9FB151A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T33:U33</xm:sqref>
        </x14:conditionalFormatting>
        <x14:conditionalFormatting xmlns:xm="http://schemas.microsoft.com/office/excel/2006/main">
          <x14:cfRule type="iconSet" priority="28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N7:P7</xm:sqref>
        </x14:conditionalFormatting>
        <x14:conditionalFormatting xmlns:xm="http://schemas.microsoft.com/office/excel/2006/main">
          <x14:cfRule type="iconSet" priority="27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N9:P9</xm:sqref>
        </x14:conditionalFormatting>
        <x14:conditionalFormatting xmlns:xm="http://schemas.microsoft.com/office/excel/2006/main">
          <x14:cfRule type="iconSet" priority="26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N11:P11</xm:sqref>
        </x14:conditionalFormatting>
        <x14:conditionalFormatting xmlns:xm="http://schemas.microsoft.com/office/excel/2006/main">
          <x14:cfRule type="iconSet" priority="25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4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3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16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5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14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2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21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20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9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8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7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13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12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11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10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9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8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7" id="{89893620-2427-4FC6-A505-14C6BDA33F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O18:P18</xm:sqref>
        </x14:conditionalFormatting>
        <x14:conditionalFormatting xmlns:xm="http://schemas.microsoft.com/office/excel/2006/main">
          <x14:cfRule type="iconSet" priority="6" id="{A7C66D07-7845-4247-91BC-4740285945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O20:P20</xm:sqref>
        </x14:conditionalFormatting>
        <x14:conditionalFormatting xmlns:xm="http://schemas.microsoft.com/office/excel/2006/main">
          <x14:cfRule type="iconSet" priority="5" id="{8AC0810F-A4F0-4CAF-9255-94432B942D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O22:P22</xm:sqref>
        </x14:conditionalFormatting>
        <x14:conditionalFormatting xmlns:xm="http://schemas.microsoft.com/office/excel/2006/main">
          <x14:cfRule type="iconSet" priority="4" id="{BC5C2CCD-8EC7-45A8-A05F-43F87FB74F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O29:P29</xm:sqref>
        </x14:conditionalFormatting>
        <x14:conditionalFormatting xmlns:xm="http://schemas.microsoft.com/office/excel/2006/main">
          <x14:cfRule type="iconSet" priority="3" id="{D2147B0A-5C71-46A1-B9B7-EB425C5E84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O31:P31</xm:sqref>
        </x14:conditionalFormatting>
        <x14:conditionalFormatting xmlns:xm="http://schemas.microsoft.com/office/excel/2006/main">
          <x14:cfRule type="iconSet" priority="2" id="{FD483C00-4026-486D-AC63-46F0C57D7F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O33:P33</xm:sqref>
        </x14:conditionalFormatting>
        <x14:conditionalFormatting xmlns:xm="http://schemas.microsoft.com/office/excel/2006/main">
          <x14:cfRule type="iconSet" priority="1" id="{AA5DD05D-83FC-402A-B43C-75002D81DA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T9:U9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W68"/>
  <sheetViews>
    <sheetView showGridLines="0" topLeftCell="M1" workbookViewId="0">
      <selection activeCell="AV59" sqref="AV59"/>
    </sheetView>
  </sheetViews>
  <sheetFormatPr defaultRowHeight="15" x14ac:dyDescent="0.25"/>
  <cols>
    <col min="1" max="1" width="18.7109375" customWidth="1"/>
    <col min="15" max="15" width="9.85546875" customWidth="1"/>
    <col min="16" max="16" width="1.7109375" customWidth="1"/>
    <col min="17" max="17" width="18.7109375" hidden="1" customWidth="1"/>
    <col min="31" max="31" width="10.140625" customWidth="1"/>
    <col min="32" max="32" width="1.7109375" customWidth="1"/>
    <col min="46" max="46" width="9.85546875" customWidth="1"/>
    <col min="49" max="49" width="9.140625" style="101"/>
  </cols>
  <sheetData>
    <row r="1" spans="1:49" ht="15.75" x14ac:dyDescent="0.25">
      <c r="A1" s="4" t="s">
        <v>99</v>
      </c>
    </row>
    <row r="3" spans="1:49" ht="15.75" thickBot="1" x14ac:dyDescent="0.3">
      <c r="O3" s="107" t="s">
        <v>1</v>
      </c>
      <c r="AE3" s="297">
        <v>1000</v>
      </c>
      <c r="AT3" s="297" t="s">
        <v>47</v>
      </c>
    </row>
    <row r="4" spans="1:49" ht="20.100000000000001" customHeight="1" x14ac:dyDescent="0.25">
      <c r="A4" s="332" t="s">
        <v>3</v>
      </c>
      <c r="B4" s="334" t="s">
        <v>72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  <c r="O4" s="337" t="s">
        <v>131</v>
      </c>
      <c r="Q4" s="335" t="s">
        <v>3</v>
      </c>
      <c r="R4" s="327" t="s">
        <v>72</v>
      </c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9"/>
      <c r="AE4" s="330" t="s">
        <v>131</v>
      </c>
      <c r="AG4" s="327" t="s">
        <v>72</v>
      </c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9"/>
      <c r="AT4" s="330" t="s">
        <v>131</v>
      </c>
    </row>
    <row r="5" spans="1:49" ht="20.100000000000001" customHeight="1" thickBot="1" x14ac:dyDescent="0.3">
      <c r="A5" s="333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3">
        <v>2022</v>
      </c>
      <c r="O5" s="338"/>
      <c r="Q5" s="336"/>
      <c r="R5" s="25">
        <v>2010</v>
      </c>
      <c r="S5" s="135">
        <v>2011</v>
      </c>
      <c r="T5" s="135">
        <v>2012</v>
      </c>
      <c r="U5" s="135">
        <v>2013</v>
      </c>
      <c r="V5" s="135">
        <v>2014</v>
      </c>
      <c r="W5" s="135">
        <v>2015</v>
      </c>
      <c r="X5" s="135">
        <v>2016</v>
      </c>
      <c r="Y5" s="135">
        <v>2017</v>
      </c>
      <c r="Z5" s="135">
        <v>2018</v>
      </c>
      <c r="AA5" s="135">
        <v>2019</v>
      </c>
      <c r="AB5" s="135">
        <v>2020</v>
      </c>
      <c r="AC5" s="135">
        <v>2021</v>
      </c>
      <c r="AD5" s="133">
        <v>2022</v>
      </c>
      <c r="AE5" s="331"/>
      <c r="AG5" s="25">
        <v>2010</v>
      </c>
      <c r="AH5" s="135">
        <v>2011</v>
      </c>
      <c r="AI5" s="135">
        <v>2012</v>
      </c>
      <c r="AJ5" s="135">
        <v>2013</v>
      </c>
      <c r="AK5" s="135">
        <v>2014</v>
      </c>
      <c r="AL5" s="135">
        <v>2015</v>
      </c>
      <c r="AM5" s="135">
        <v>2016</v>
      </c>
      <c r="AN5" s="135">
        <v>2017</v>
      </c>
      <c r="AO5" s="176">
        <v>2018</v>
      </c>
      <c r="AP5" s="135">
        <v>2019</v>
      </c>
      <c r="AQ5" s="176">
        <v>2020</v>
      </c>
      <c r="AR5" s="135">
        <v>2021</v>
      </c>
      <c r="AS5" s="133">
        <v>2022</v>
      </c>
      <c r="AT5" s="331"/>
      <c r="AW5" s="298"/>
    </row>
    <row r="6" spans="1:49" ht="3" customHeight="1" thickBot="1" x14ac:dyDescent="0.3">
      <c r="A6" s="299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300"/>
      <c r="Q6" s="299"/>
      <c r="R6" s="301">
        <v>2010</v>
      </c>
      <c r="S6" s="301">
        <v>2011</v>
      </c>
      <c r="T6" s="301">
        <v>2012</v>
      </c>
      <c r="U6" s="301"/>
      <c r="V6" s="301"/>
      <c r="W6" s="301"/>
      <c r="X6" s="301"/>
      <c r="Y6" s="301"/>
      <c r="Z6" s="298"/>
      <c r="AA6" s="298"/>
      <c r="AB6" s="298"/>
      <c r="AC6" s="298"/>
      <c r="AD6" s="301"/>
      <c r="AE6" s="302"/>
      <c r="AG6" s="301"/>
      <c r="AH6" s="301"/>
      <c r="AI6" s="301"/>
      <c r="AJ6" s="301"/>
      <c r="AK6" s="301"/>
      <c r="AL6" s="301"/>
      <c r="AM6" s="301"/>
      <c r="AN6" s="301"/>
      <c r="AO6" s="298"/>
      <c r="AP6" s="298"/>
      <c r="AQ6" s="298"/>
      <c r="AR6" s="298"/>
      <c r="AS6" s="301"/>
      <c r="AT6" s="300"/>
    </row>
    <row r="7" spans="1:49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12">
        <v>228321.50999999972</v>
      </c>
      <c r="O7" s="61">
        <f>IF(N7="","",(N7-M7)/M7)</f>
        <v>1.508481468860266E-3</v>
      </c>
      <c r="Q7" s="109" t="s">
        <v>73</v>
      </c>
      <c r="R7" s="115">
        <v>37448.925000000003</v>
      </c>
      <c r="S7" s="153">
        <v>38839.965999999986</v>
      </c>
      <c r="T7" s="153">
        <v>43280.928999999975</v>
      </c>
      <c r="U7" s="153">
        <v>45616.113000000012</v>
      </c>
      <c r="V7" s="153">
        <v>47446.346999999972</v>
      </c>
      <c r="W7" s="153">
        <v>44866.651000000042</v>
      </c>
      <c r="X7" s="153">
        <v>44731.008000000016</v>
      </c>
      <c r="Y7" s="153">
        <v>48635.341000000037</v>
      </c>
      <c r="Z7" s="153">
        <v>54050.858</v>
      </c>
      <c r="AA7" s="153">
        <v>57478.924000000043</v>
      </c>
      <c r="AB7" s="153">
        <v>63485.803999999982</v>
      </c>
      <c r="AC7" s="153">
        <v>59844.614000000096</v>
      </c>
      <c r="AD7" s="112">
        <v>63581.404999999999</v>
      </c>
      <c r="AE7" s="61">
        <f>IF(AD7="","",(AD7-AC7)/AC7)</f>
        <v>6.2441559068288029E-2</v>
      </c>
      <c r="AG7" s="124">
        <f t="shared" ref="AG7:AS22" si="0">(R7/B7)*10</f>
        <v>2.3028706152346192</v>
      </c>
      <c r="AH7" s="156">
        <f t="shared" si="0"/>
        <v>2.4812467982209876</v>
      </c>
      <c r="AI7" s="156">
        <f t="shared" si="0"/>
        <v>1.8094775204000828</v>
      </c>
      <c r="AJ7" s="156">
        <f t="shared" si="0"/>
        <v>2.1338999736865198</v>
      </c>
      <c r="AK7" s="156">
        <f t="shared" si="0"/>
        <v>2.4164760330275441</v>
      </c>
      <c r="AL7" s="156">
        <f t="shared" si="0"/>
        <v>2.4488229571883595</v>
      </c>
      <c r="AM7" s="156">
        <f t="shared" si="0"/>
        <v>2.7216164857245251</v>
      </c>
      <c r="AN7" s="156">
        <f t="shared" si="0"/>
        <v>2.5208020297717444</v>
      </c>
      <c r="AO7" s="156">
        <f t="shared" si="0"/>
        <v>2.5562518045408811</v>
      </c>
      <c r="AP7" s="156">
        <f t="shared" si="0"/>
        <v>2.6212769861937577</v>
      </c>
      <c r="AQ7" s="156">
        <f t="shared" si="0"/>
        <v>2.6565484355435616</v>
      </c>
      <c r="AR7" s="156">
        <f t="shared" si="0"/>
        <v>2.6250215536517025</v>
      </c>
      <c r="AS7" s="156">
        <f t="shared" si="0"/>
        <v>2.7847312765231838</v>
      </c>
      <c r="AT7" s="61">
        <f t="shared" ref="AT7:AT12" si="1">IF(AS7="","",(AS7-AR7)/AR7)</f>
        <v>6.0841299626399975E-2</v>
      </c>
      <c r="AW7"/>
    </row>
    <row r="8" spans="1:49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19">
        <v>247177.45999999996</v>
      </c>
      <c r="O8" s="52">
        <f t="shared" ref="O8:O23" si="2">IF(N8="","",(N8-M8)/M8)</f>
        <v>5.1075979822264805E-2</v>
      </c>
      <c r="Q8" s="109" t="s">
        <v>74</v>
      </c>
      <c r="R8" s="117">
        <v>39208.55799999999</v>
      </c>
      <c r="S8" s="154">
        <v>43534.874999999993</v>
      </c>
      <c r="T8" s="154">
        <v>46936.957999999977</v>
      </c>
      <c r="U8" s="154">
        <v>51921.968000000052</v>
      </c>
      <c r="V8" s="154">
        <v>51933.389000000017</v>
      </c>
      <c r="W8" s="154">
        <v>46937.144999999968</v>
      </c>
      <c r="X8" s="154">
        <v>48461.340000000011</v>
      </c>
      <c r="Y8" s="154">
        <v>48751.319999999949</v>
      </c>
      <c r="Z8" s="154">
        <v>57358.343000000001</v>
      </c>
      <c r="AA8" s="154">
        <v>60378.147999999928</v>
      </c>
      <c r="AB8" s="154">
        <v>54982.760999999962</v>
      </c>
      <c r="AC8" s="154">
        <v>61551.606000000007</v>
      </c>
      <c r="AD8" s="119">
        <v>68554.909999999974</v>
      </c>
      <c r="AE8" s="52">
        <f t="shared" ref="AE8:AE23" si="3">IF(AD8="","",(AD8-AC8)/AC8)</f>
        <v>0.11377938700738315</v>
      </c>
      <c r="AG8" s="125">
        <f t="shared" si="0"/>
        <v>2.425310433832923</v>
      </c>
      <c r="AH8" s="157">
        <f t="shared" si="0"/>
        <v>2.0249048429202356</v>
      </c>
      <c r="AI8" s="157">
        <f t="shared" si="0"/>
        <v>2.0389975961379729</v>
      </c>
      <c r="AJ8" s="157">
        <f t="shared" si="0"/>
        <v>1.9956838438488873</v>
      </c>
      <c r="AK8" s="157">
        <f t="shared" si="0"/>
        <v>2.3630989749879605</v>
      </c>
      <c r="AL8" s="157">
        <f t="shared" si="0"/>
        <v>2.4494538492006965</v>
      </c>
      <c r="AM8" s="157">
        <f t="shared" si="0"/>
        <v>2.5901294424956642</v>
      </c>
      <c r="AN8" s="157">
        <f t="shared" si="0"/>
        <v>2.5992361491655602</v>
      </c>
      <c r="AO8" s="157">
        <f t="shared" si="0"/>
        <v>2.332460682100173</v>
      </c>
      <c r="AP8" s="157">
        <f t="shared" si="0"/>
        <v>2.6676951908790461</v>
      </c>
      <c r="AQ8" s="157">
        <f t="shared" si="0"/>
        <v>2.5328122058281508</v>
      </c>
      <c r="AR8" s="157">
        <f t="shared" si="0"/>
        <v>2.6173670765159578</v>
      </c>
      <c r="AS8" s="157">
        <f t="shared" ref="AS8" si="4">(AD8/N8)*10</f>
        <v>2.7735097690541846</v>
      </c>
      <c r="AT8" s="52">
        <f t="shared" si="1"/>
        <v>5.9656398194659108E-2</v>
      </c>
      <c r="AW8"/>
    </row>
    <row r="9" spans="1:49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19">
        <v>285773.7800000002</v>
      </c>
      <c r="O9" s="52">
        <f t="shared" si="2"/>
        <v>-9.2173637689978993E-2</v>
      </c>
      <c r="Q9" s="109" t="s">
        <v>75</v>
      </c>
      <c r="R9" s="117">
        <v>51168.47700000005</v>
      </c>
      <c r="S9" s="154">
        <v>49454.935999999994</v>
      </c>
      <c r="T9" s="154">
        <v>57419.120999999985</v>
      </c>
      <c r="U9" s="154">
        <v>50259.945</v>
      </c>
      <c r="V9" s="154">
        <v>50881.621999999916</v>
      </c>
      <c r="W9" s="154">
        <v>62257.105999999985</v>
      </c>
      <c r="X9" s="154">
        <v>56423.886000000035</v>
      </c>
      <c r="Y9" s="154">
        <v>66075.244999999908</v>
      </c>
      <c r="Z9" s="154">
        <v>64577.565999999999</v>
      </c>
      <c r="AA9" s="154">
        <v>61804.521999999954</v>
      </c>
      <c r="AB9" s="154">
        <v>66953.59299999995</v>
      </c>
      <c r="AC9" s="154">
        <v>87119.218000000081</v>
      </c>
      <c r="AD9" s="119">
        <v>80017.363999999914</v>
      </c>
      <c r="AE9" s="52">
        <f t="shared" si="3"/>
        <v>-8.1518798756896091E-2</v>
      </c>
      <c r="AG9" s="125">
        <f t="shared" si="0"/>
        <v>2.0661463096406028</v>
      </c>
      <c r="AH9" s="157">
        <f t="shared" si="0"/>
        <v>2.1559066709824086</v>
      </c>
      <c r="AI9" s="157">
        <f t="shared" si="0"/>
        <v>1.8729560222737081</v>
      </c>
      <c r="AJ9" s="157">
        <f t="shared" si="0"/>
        <v>2.1697574591861963</v>
      </c>
      <c r="AK9" s="157">
        <f t="shared" si="0"/>
        <v>2.3469003959806871</v>
      </c>
      <c r="AL9" s="157">
        <f t="shared" si="0"/>
        <v>2.4085315499415931</v>
      </c>
      <c r="AM9" s="157">
        <f t="shared" si="0"/>
        <v>2.2613053774763308</v>
      </c>
      <c r="AN9" s="157">
        <f t="shared" si="0"/>
        <v>2.7452023741560456</v>
      </c>
      <c r="AO9" s="157">
        <f t="shared" si="0"/>
        <v>2.6591216085450871</v>
      </c>
      <c r="AP9" s="157">
        <f t="shared" si="0"/>
        <v>2.6691081028883996</v>
      </c>
      <c r="AQ9" s="157">
        <f t="shared" si="0"/>
        <v>2.6201465661466194</v>
      </c>
      <c r="AR9" s="157">
        <f t="shared" si="0"/>
        <v>2.7675430112669441</v>
      </c>
      <c r="AS9" s="157">
        <f>(AD9/N9)*10</f>
        <v>2.8000246908586175</v>
      </c>
      <c r="AT9" s="52">
        <f t="shared" si="1"/>
        <v>1.1736648521608228E-2</v>
      </c>
      <c r="AW9"/>
    </row>
    <row r="10" spans="1:49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19">
        <v>263729.62000000034</v>
      </c>
      <c r="O10" s="52">
        <f t="shared" si="2"/>
        <v>-8.8938181190084314E-2</v>
      </c>
      <c r="Q10" s="109" t="s">
        <v>76</v>
      </c>
      <c r="R10" s="117">
        <v>46025.074999999961</v>
      </c>
      <c r="S10" s="154">
        <v>44904.889000000003</v>
      </c>
      <c r="T10" s="154">
        <v>48943.746000000036</v>
      </c>
      <c r="U10" s="154">
        <v>56740.441000000035</v>
      </c>
      <c r="V10" s="154">
        <v>53780.95900000001</v>
      </c>
      <c r="W10" s="154">
        <v>62171.204999999944</v>
      </c>
      <c r="X10" s="154">
        <v>54315.156000000032</v>
      </c>
      <c r="Y10" s="154">
        <v>53392.404000000024</v>
      </c>
      <c r="Z10" s="154">
        <v>64781.760000000002</v>
      </c>
      <c r="AA10" s="154">
        <v>61456.496999999916</v>
      </c>
      <c r="AB10" s="154">
        <v>59545.284999999967</v>
      </c>
      <c r="AC10" s="154">
        <v>77717.85199999997</v>
      </c>
      <c r="AD10" s="119">
        <v>72398.640000000014</v>
      </c>
      <c r="AE10" s="52">
        <f t="shared" si="3"/>
        <v>-6.8442601836190192E-2</v>
      </c>
      <c r="AG10" s="125">
        <f t="shared" si="0"/>
        <v>2.1373623046342565</v>
      </c>
      <c r="AH10" s="157">
        <f t="shared" si="0"/>
        <v>1.914916393362369</v>
      </c>
      <c r="AI10" s="157">
        <f t="shared" si="0"/>
        <v>1.9973139122548518</v>
      </c>
      <c r="AJ10" s="157">
        <f t="shared" si="0"/>
        <v>1.9220924791653282</v>
      </c>
      <c r="AK10" s="157">
        <f t="shared" si="0"/>
        <v>2.4713295046942929</v>
      </c>
      <c r="AL10" s="157">
        <f t="shared" si="0"/>
        <v>2.3496420729631899</v>
      </c>
      <c r="AM10" s="157">
        <f t="shared" si="0"/>
        <v>2.160770919794754</v>
      </c>
      <c r="AN10" s="157">
        <f t="shared" si="0"/>
        <v>2.3701981621070618</v>
      </c>
      <c r="AO10" s="157">
        <f t="shared" si="0"/>
        <v>2.3113364870552262</v>
      </c>
      <c r="AP10" s="157">
        <f t="shared" si="0"/>
        <v>2.5331995214428424</v>
      </c>
      <c r="AQ10" s="157">
        <f t="shared" si="0"/>
        <v>2.6830646061021386</v>
      </c>
      <c r="AR10" s="157">
        <f t="shared" si="0"/>
        <v>2.6847863200621807</v>
      </c>
      <c r="AS10" s="157">
        <f>(AD10/N10)*10</f>
        <v>2.7451842534789956</v>
      </c>
      <c r="AT10" s="52">
        <f t="shared" si="1"/>
        <v>2.2496365154086508E-2</v>
      </c>
      <c r="AW10"/>
    </row>
    <row r="11" spans="1:49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19">
        <v>279135.39000000036</v>
      </c>
      <c r="O11" s="52">
        <f t="shared" si="2"/>
        <v>-3.1294890414334711E-2</v>
      </c>
      <c r="Q11" s="109" t="s">
        <v>77</v>
      </c>
      <c r="R11" s="117">
        <v>47205.19600000004</v>
      </c>
      <c r="S11" s="154">
        <v>52842.769000000008</v>
      </c>
      <c r="T11" s="154">
        <v>54431.923000000046</v>
      </c>
      <c r="U11" s="154">
        <v>55981.48</v>
      </c>
      <c r="V11" s="154">
        <v>55053.410000000054</v>
      </c>
      <c r="W11" s="154">
        <v>55267.650999999962</v>
      </c>
      <c r="X11" s="154">
        <v>56035.015999999938</v>
      </c>
      <c r="Y11" s="154">
        <v>66317.002000000022</v>
      </c>
      <c r="Z11" s="154">
        <v>64324.446000000004</v>
      </c>
      <c r="AA11" s="154">
        <v>68453.83000000006</v>
      </c>
      <c r="AB11" s="154">
        <v>58256.008000000045</v>
      </c>
      <c r="AC11" s="154">
        <v>77143.060999999987</v>
      </c>
      <c r="AD11" s="119">
        <v>77003.911999999953</v>
      </c>
      <c r="AE11" s="52">
        <f t="shared" si="3"/>
        <v>-1.8037785666818952E-3</v>
      </c>
      <c r="AG11" s="125">
        <f t="shared" si="0"/>
        <v>2.1262291584914967</v>
      </c>
      <c r="AH11" s="157">
        <f t="shared" si="0"/>
        <v>2.002429656596763</v>
      </c>
      <c r="AI11" s="157">
        <f t="shared" si="0"/>
        <v>1.8193057382846511</v>
      </c>
      <c r="AJ11" s="157">
        <f t="shared" si="0"/>
        <v>2.185868487837185</v>
      </c>
      <c r="AK11" s="157">
        <f t="shared" si="0"/>
        <v>2.3852155258597914</v>
      </c>
      <c r="AL11" s="157">
        <f t="shared" si="0"/>
        <v>2.5507512851796084</v>
      </c>
      <c r="AM11" s="157">
        <f t="shared" si="0"/>
        <v>2.366321896458973</v>
      </c>
      <c r="AN11" s="157">
        <f t="shared" si="0"/>
        <v>2.5482684497769559</v>
      </c>
      <c r="AO11" s="157">
        <f t="shared" si="0"/>
        <v>2.4539413651554569</v>
      </c>
      <c r="AP11" s="157">
        <f t="shared" si="0"/>
        <v>2.4313423085868151</v>
      </c>
      <c r="AQ11" s="157">
        <f t="shared" si="0"/>
        <v>2.5396170129380713</v>
      </c>
      <c r="AR11" s="157">
        <f t="shared" si="0"/>
        <v>2.6771552456955945</v>
      </c>
      <c r="AS11" s="157">
        <f>(AD11/N11)*10</f>
        <v>2.7586581550981353</v>
      </c>
      <c r="AT11" s="52">
        <f t="shared" si="1"/>
        <v>3.0443848758335348E-2</v>
      </c>
      <c r="AW11"/>
    </row>
    <row r="12" spans="1:49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280199.60999999964</v>
      </c>
      <c r="N12" s="119">
        <v>257244.93999999983</v>
      </c>
      <c r="O12" s="52">
        <f t="shared" si="2"/>
        <v>-8.1922562276228142E-2</v>
      </c>
      <c r="Q12" s="109" t="s">
        <v>78</v>
      </c>
      <c r="R12" s="117">
        <v>45837.497000000039</v>
      </c>
      <c r="S12" s="154">
        <v>51105.701000000001</v>
      </c>
      <c r="T12" s="154">
        <v>50899.00499999999</v>
      </c>
      <c r="U12" s="154">
        <v>50438.382000000049</v>
      </c>
      <c r="V12" s="154">
        <v>52151.921999999926</v>
      </c>
      <c r="W12" s="154">
        <v>56091.163000000008</v>
      </c>
      <c r="X12" s="154">
        <v>52714.073000000055</v>
      </c>
      <c r="Y12" s="154">
        <v>64528.730000000025</v>
      </c>
      <c r="Z12" s="154">
        <v>62742.375</v>
      </c>
      <c r="AA12" s="154">
        <v>55571.388000000043</v>
      </c>
      <c r="AB12" s="154">
        <v>66351.210999999865</v>
      </c>
      <c r="AC12" s="154">
        <v>74866.906000000017</v>
      </c>
      <c r="AD12" s="119">
        <v>70424.496000000043</v>
      </c>
      <c r="AE12" s="52">
        <f t="shared" si="3"/>
        <v>-5.9337432750325936E-2</v>
      </c>
      <c r="AG12" s="125">
        <f t="shared" si="0"/>
        <v>2.1252476751168277</v>
      </c>
      <c r="AH12" s="157">
        <f t="shared" si="0"/>
        <v>1.7129022487361378</v>
      </c>
      <c r="AI12" s="157">
        <f t="shared" si="0"/>
        <v>2.0922422702776888</v>
      </c>
      <c r="AJ12" s="157">
        <f t="shared" si="0"/>
        <v>2.0813550369561726</v>
      </c>
      <c r="AK12" s="157">
        <f t="shared" si="0"/>
        <v>2.2743829617096525</v>
      </c>
      <c r="AL12" s="157">
        <f t="shared" si="0"/>
        <v>2.4641236916121563</v>
      </c>
      <c r="AM12" s="157">
        <f t="shared" si="0"/>
        <v>2.5007264402426213</v>
      </c>
      <c r="AN12" s="157">
        <f t="shared" si="0"/>
        <v>2.3116884391665402</v>
      </c>
      <c r="AO12" s="157">
        <f t="shared" si="0"/>
        <v>2.469446771188716</v>
      </c>
      <c r="AP12" s="157">
        <f t="shared" si="0"/>
        <v>2.5871582389737058</v>
      </c>
      <c r="AQ12" s="157">
        <f t="shared" si="0"/>
        <v>2.4550371392053902</v>
      </c>
      <c r="AR12" s="157">
        <f t="shared" si="0"/>
        <v>2.6719132835338395</v>
      </c>
      <c r="AS12" s="157">
        <f>(AD12/N12)*10</f>
        <v>2.7376435859146575</v>
      </c>
      <c r="AT12" s="52">
        <f t="shared" si="1"/>
        <v>2.4600462442360374E-2</v>
      </c>
      <c r="AW12"/>
    </row>
    <row r="13" spans="1:49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285935.80000000016</v>
      </c>
      <c r="N13" s="119">
        <v>289918.4599999999</v>
      </c>
      <c r="O13" s="52">
        <f t="shared" si="2"/>
        <v>1.3928511225246154E-2</v>
      </c>
      <c r="Q13" s="109" t="s">
        <v>79</v>
      </c>
      <c r="R13" s="117">
        <v>54364.509000000027</v>
      </c>
      <c r="S13" s="154">
        <v>59788.318999999996</v>
      </c>
      <c r="T13" s="154">
        <v>62714.63899999993</v>
      </c>
      <c r="U13" s="154">
        <v>65018.055000000037</v>
      </c>
      <c r="V13" s="154">
        <v>69122.01800000004</v>
      </c>
      <c r="W13" s="154">
        <v>69013.110000000117</v>
      </c>
      <c r="X13" s="154">
        <v>62444.103999999985</v>
      </c>
      <c r="Y13" s="154">
        <v>64721.649999999972</v>
      </c>
      <c r="Z13" s="154">
        <v>68976.123999999996</v>
      </c>
      <c r="AA13" s="154">
        <v>78608.732000000018</v>
      </c>
      <c r="AB13" s="154">
        <v>87158.587</v>
      </c>
      <c r="AC13" s="154">
        <v>82708.2340000002</v>
      </c>
      <c r="AD13" s="119">
        <v>82006.03100000009</v>
      </c>
      <c r="AE13" s="52">
        <f t="shared" si="3"/>
        <v>-8.4901220354929689E-3</v>
      </c>
      <c r="AG13" s="125">
        <f t="shared" si="0"/>
        <v>2.1864809384518056</v>
      </c>
      <c r="AH13" s="157">
        <f t="shared" si="0"/>
        <v>1.9843699011975713</v>
      </c>
      <c r="AI13" s="157">
        <f t="shared" si="0"/>
        <v>2.0751386502696381</v>
      </c>
      <c r="AJ13" s="157">
        <f t="shared" si="0"/>
        <v>2.3959707793373171</v>
      </c>
      <c r="AK13" s="157">
        <f t="shared" si="0"/>
        <v>2.4667140890976693</v>
      </c>
      <c r="AL13" s="157">
        <f t="shared" si="0"/>
        <v>2.5672378814237335</v>
      </c>
      <c r="AM13" s="157">
        <f t="shared" si="0"/>
        <v>2.490392697231901</v>
      </c>
      <c r="AN13" s="157">
        <f t="shared" si="0"/>
        <v>2.5511980707253517</v>
      </c>
      <c r="AO13" s="157">
        <f t="shared" si="0"/>
        <v>2.6795199171034727</v>
      </c>
      <c r="AP13" s="157">
        <f t="shared" si="0"/>
        <v>2.8518461439559442</v>
      </c>
      <c r="AQ13" s="157">
        <f t="shared" si="0"/>
        <v>2.6132072725214295</v>
      </c>
      <c r="AR13" s="157">
        <f t="shared" si="0"/>
        <v>2.8925455993967928</v>
      </c>
      <c r="AS13" s="157">
        <f>(AD13/N13)*10</f>
        <v>2.8285894937493845</v>
      </c>
      <c r="AT13" s="52">
        <f t="shared" ref="AT13" si="5">IF(AS13="","",(AS13-AR13)/AR13)</f>
        <v>-2.2110664620376457E-2</v>
      </c>
      <c r="AW13"/>
    </row>
    <row r="14" spans="1:49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233437.7699999997</v>
      </c>
      <c r="N14" s="119"/>
      <c r="O14" s="52" t="str">
        <f t="shared" si="2"/>
        <v/>
      </c>
      <c r="Q14" s="109" t="s">
        <v>80</v>
      </c>
      <c r="R14" s="117">
        <v>39184.329000000012</v>
      </c>
      <c r="S14" s="154">
        <v>43186.20999999997</v>
      </c>
      <c r="T14" s="154">
        <v>48896.256000000016</v>
      </c>
      <c r="U14" s="154">
        <v>49231.409</v>
      </c>
      <c r="V14" s="154">
        <v>41790.908999999992</v>
      </c>
      <c r="W14" s="154">
        <v>45062.92500000001</v>
      </c>
      <c r="X14" s="154">
        <v>49976.91399999999</v>
      </c>
      <c r="Y14" s="154">
        <v>51045.44799999996</v>
      </c>
      <c r="Z14" s="154">
        <v>55934.430999999997</v>
      </c>
      <c r="AA14" s="154">
        <v>52837.047999999988</v>
      </c>
      <c r="AB14" s="154">
        <v>57801.853999999985</v>
      </c>
      <c r="AC14" s="154">
        <v>60956.922999999995</v>
      </c>
      <c r="AD14" s="119"/>
      <c r="AE14" s="52" t="str">
        <f t="shared" si="3"/>
        <v/>
      </c>
      <c r="AG14" s="125">
        <f t="shared" si="0"/>
        <v>2.0832788291969222</v>
      </c>
      <c r="AH14" s="157">
        <f t="shared" si="0"/>
        <v>1.9606577364996127</v>
      </c>
      <c r="AI14" s="157">
        <f t="shared" si="0"/>
        <v>2.0506870516373601</v>
      </c>
      <c r="AJ14" s="157">
        <f t="shared" si="0"/>
        <v>2.5521229628765663</v>
      </c>
      <c r="AK14" s="157">
        <f t="shared" si="0"/>
        <v>2.4829514836248197</v>
      </c>
      <c r="AL14" s="157">
        <f t="shared" si="0"/>
        <v>2.412171166961671</v>
      </c>
      <c r="AM14" s="157">
        <f t="shared" si="0"/>
        <v>2.3779229668109867</v>
      </c>
      <c r="AN14" s="157">
        <f t="shared" si="0"/>
        <v>2.3666568081945454</v>
      </c>
      <c r="AO14" s="157">
        <f t="shared" si="0"/>
        <v>2.5883883813196928</v>
      </c>
      <c r="AP14" s="157">
        <f t="shared" si="0"/>
        <v>2.692927129163496</v>
      </c>
      <c r="AQ14" s="157">
        <f t="shared" si="0"/>
        <v>2.6924100321383304</v>
      </c>
      <c r="AR14" s="157">
        <f t="shared" si="0"/>
        <v>2.611270789641285</v>
      </c>
      <c r="AS14" s="157"/>
      <c r="AT14" s="52"/>
      <c r="AW14"/>
    </row>
    <row r="15" spans="1:49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280354.08000000031</v>
      </c>
      <c r="N15" s="119"/>
      <c r="O15" s="52" t="str">
        <f t="shared" si="2"/>
        <v/>
      </c>
      <c r="Q15" s="109" t="s">
        <v>81</v>
      </c>
      <c r="R15" s="117">
        <v>64657.764999999978</v>
      </c>
      <c r="S15" s="154">
        <v>67014.460999999996</v>
      </c>
      <c r="T15" s="154">
        <v>62417.526999999995</v>
      </c>
      <c r="U15" s="154">
        <v>71596.117000000057</v>
      </c>
      <c r="V15" s="154">
        <v>76295.819000000003</v>
      </c>
      <c r="W15" s="154">
        <v>70793.574000000022</v>
      </c>
      <c r="X15" s="154">
        <v>69809.002000000037</v>
      </c>
      <c r="Y15" s="154">
        <v>71866.597999999954</v>
      </c>
      <c r="Z15" s="154">
        <v>67502.441000000006</v>
      </c>
      <c r="AA15" s="154">
        <v>79059.753999999943</v>
      </c>
      <c r="AB15" s="154">
        <v>84581.715000000026</v>
      </c>
      <c r="AC15" s="154">
        <v>88913.320999999909</v>
      </c>
      <c r="AD15" s="119"/>
      <c r="AE15" s="52" t="str">
        <f t="shared" si="3"/>
        <v/>
      </c>
      <c r="AG15" s="125">
        <f t="shared" si="0"/>
        <v>2.3402438787802988</v>
      </c>
      <c r="AH15" s="157">
        <f t="shared" si="0"/>
        <v>2.3010716250400503</v>
      </c>
      <c r="AI15" s="157">
        <f t="shared" si="0"/>
        <v>2.1104096683178226</v>
      </c>
      <c r="AJ15" s="157">
        <f t="shared" si="0"/>
        <v>2.4637385633402213</v>
      </c>
      <c r="AK15" s="157">
        <f t="shared" si="0"/>
        <v>2.6288264096656837</v>
      </c>
      <c r="AL15" s="157">
        <f t="shared" si="0"/>
        <v>2.843968041021137</v>
      </c>
      <c r="AM15" s="157">
        <f t="shared" si="0"/>
        <v>2.6652096442033595</v>
      </c>
      <c r="AN15" s="157">
        <f t="shared" si="0"/>
        <v>2.6833525804324183</v>
      </c>
      <c r="AO15" s="157">
        <f t="shared" si="0"/>
        <v>3.0726538461976149</v>
      </c>
      <c r="AP15" s="157">
        <f t="shared" si="0"/>
        <v>2.9712234274142202</v>
      </c>
      <c r="AQ15" s="157">
        <f t="shared" si="0"/>
        <v>2.8075519891125729</v>
      </c>
      <c r="AR15" s="157">
        <f t="shared" si="0"/>
        <v>3.171465205714139</v>
      </c>
      <c r="AS15" s="157"/>
      <c r="AT15" s="52"/>
      <c r="AW15"/>
    </row>
    <row r="16" spans="1:49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294277.01000000094</v>
      </c>
      <c r="N16" s="119"/>
      <c r="O16" s="52" t="str">
        <f t="shared" si="2"/>
        <v/>
      </c>
      <c r="Q16" s="109" t="s">
        <v>82</v>
      </c>
      <c r="R16" s="117">
        <v>62505.198999999993</v>
      </c>
      <c r="S16" s="154">
        <v>72259.178000000014</v>
      </c>
      <c r="T16" s="154">
        <v>85069.483999999968</v>
      </c>
      <c r="U16" s="154">
        <v>87588.735000000001</v>
      </c>
      <c r="V16" s="154">
        <v>89099.010000000038</v>
      </c>
      <c r="W16" s="154">
        <v>82030.592000000048</v>
      </c>
      <c r="X16" s="154">
        <v>76031.939000000013</v>
      </c>
      <c r="Y16" s="154">
        <v>87843.296000000017</v>
      </c>
      <c r="Z16" s="154">
        <v>92024.978000000003</v>
      </c>
      <c r="AA16" s="154">
        <v>97269.096999999994</v>
      </c>
      <c r="AB16" s="154">
        <v>96078.873000000051</v>
      </c>
      <c r="AC16" s="154">
        <v>90636.668999999936</v>
      </c>
      <c r="AD16" s="119"/>
      <c r="AE16" s="52" t="str">
        <f t="shared" si="3"/>
        <v/>
      </c>
      <c r="AG16" s="125">
        <f t="shared" si="0"/>
        <v>2.8617823721817981</v>
      </c>
      <c r="AH16" s="157">
        <f t="shared" si="0"/>
        <v>2.6823720233953323</v>
      </c>
      <c r="AI16" s="157">
        <f t="shared" si="0"/>
        <v>2.3776029173339523</v>
      </c>
      <c r="AJ16" s="157">
        <f t="shared" si="0"/>
        <v>2.8384834236201706</v>
      </c>
      <c r="AK16" s="157">
        <f t="shared" si="0"/>
        <v>2.9174959328967214</v>
      </c>
      <c r="AL16" s="157">
        <f t="shared" si="0"/>
        <v>2.9448790330469983</v>
      </c>
      <c r="AM16" s="157">
        <f t="shared" si="0"/>
        <v>3.0471368384839841</v>
      </c>
      <c r="AN16" s="157">
        <f t="shared" si="0"/>
        <v>2.81755682597454</v>
      </c>
      <c r="AO16" s="157">
        <f t="shared" si="0"/>
        <v>3.1437436429064385</v>
      </c>
      <c r="AP16" s="157">
        <f t="shared" si="0"/>
        <v>3.0244562846496557</v>
      </c>
      <c r="AQ16" s="157">
        <f t="shared" si="0"/>
        <v>2.9794887332109155</v>
      </c>
      <c r="AR16" s="157">
        <f t="shared" si="0"/>
        <v>3.0799779092495077</v>
      </c>
      <c r="AS16" s="157"/>
      <c r="AT16" s="52"/>
      <c r="AW16"/>
    </row>
    <row r="17" spans="1:49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318333.36000000016</v>
      </c>
      <c r="N17" s="119"/>
      <c r="O17" s="52" t="str">
        <f t="shared" si="2"/>
        <v/>
      </c>
      <c r="Q17" s="109" t="s">
        <v>83</v>
      </c>
      <c r="R17" s="117">
        <v>75798.92399999997</v>
      </c>
      <c r="S17" s="154">
        <v>78510.058999999979</v>
      </c>
      <c r="T17" s="154">
        <v>82860.765000000043</v>
      </c>
      <c r="U17" s="154">
        <v>82287.181999999913</v>
      </c>
      <c r="V17" s="154">
        <v>81224.970999999918</v>
      </c>
      <c r="W17" s="154">
        <v>82936.982000000047</v>
      </c>
      <c r="X17" s="154">
        <v>94068.771999999837</v>
      </c>
      <c r="Y17" s="154">
        <v>90812.540999999997</v>
      </c>
      <c r="Z17" s="154">
        <v>85853.54</v>
      </c>
      <c r="AA17" s="154">
        <v>81718.175000000017</v>
      </c>
      <c r="AB17" s="154">
        <v>93299.05299999984</v>
      </c>
      <c r="AC17" s="154">
        <v>97861.879000000015</v>
      </c>
      <c r="AD17" s="119"/>
      <c r="AE17" s="52" t="str">
        <f t="shared" si="3"/>
        <v/>
      </c>
      <c r="AG17" s="125">
        <f t="shared" si="0"/>
        <v>2.669050065963094</v>
      </c>
      <c r="AH17" s="157">
        <f t="shared" si="0"/>
        <v>2.3028660849619373</v>
      </c>
      <c r="AI17" s="157">
        <f t="shared" si="0"/>
        <v>2.6914981115024137</v>
      </c>
      <c r="AJ17" s="157">
        <f t="shared" si="0"/>
        <v>2.8730237814491453</v>
      </c>
      <c r="AK17" s="157">
        <f t="shared" si="0"/>
        <v>2.9620463358662326</v>
      </c>
      <c r="AL17" s="157">
        <f t="shared" si="0"/>
        <v>3.0321397672069845</v>
      </c>
      <c r="AM17" s="157">
        <f t="shared" si="0"/>
        <v>2.9828765998250821</v>
      </c>
      <c r="AN17" s="157">
        <f t="shared" si="0"/>
        <v>2.9654866008232301</v>
      </c>
      <c r="AO17" s="157">
        <f t="shared" si="0"/>
        <v>3.1309372530978496</v>
      </c>
      <c r="AP17" s="157">
        <f t="shared" si="0"/>
        <v>2.9865809904698848</v>
      </c>
      <c r="AQ17" s="157">
        <f t="shared" si="0"/>
        <v>2.92428611041833</v>
      </c>
      <c r="AR17" s="157">
        <f t="shared" si="0"/>
        <v>3.0741948943082802</v>
      </c>
      <c r="AS17" s="157"/>
      <c r="AT17" s="52"/>
      <c r="AW17"/>
    </row>
    <row r="18" spans="1:49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19"/>
      <c r="O18" s="52" t="str">
        <f t="shared" si="2"/>
        <v/>
      </c>
      <c r="Q18" s="109" t="s">
        <v>84</v>
      </c>
      <c r="R18" s="117">
        <v>50975.751000000069</v>
      </c>
      <c r="S18" s="154">
        <v>55476.897000000012</v>
      </c>
      <c r="T18" s="154">
        <v>59634.482000000025</v>
      </c>
      <c r="U18" s="154">
        <v>54113.734999999979</v>
      </c>
      <c r="V18" s="154">
        <v>57504.426999999996</v>
      </c>
      <c r="W18" s="154">
        <v>58105.801000000007</v>
      </c>
      <c r="X18" s="154">
        <v>58962.415000000001</v>
      </c>
      <c r="Y18" s="154">
        <v>64051.424999999981</v>
      </c>
      <c r="Z18" s="154">
        <v>62214.675000000003</v>
      </c>
      <c r="AA18" s="154">
        <v>64766.222999999991</v>
      </c>
      <c r="AB18" s="154">
        <v>67694.932000000001</v>
      </c>
      <c r="AC18" s="154">
        <v>68116.868000000133</v>
      </c>
      <c r="AD18" s="119"/>
      <c r="AE18" s="52" t="str">
        <f t="shared" si="3"/>
        <v/>
      </c>
      <c r="AG18" s="125">
        <f t="shared" si="0"/>
        <v>2.2548834482403852</v>
      </c>
      <c r="AH18" s="157">
        <f t="shared" si="0"/>
        <v>2.1516429593261281</v>
      </c>
      <c r="AI18" s="157">
        <f t="shared" si="0"/>
        <v>2.0069789019200899</v>
      </c>
      <c r="AJ18" s="157">
        <f t="shared" si="0"/>
        <v>2.825221445579241</v>
      </c>
      <c r="AK18" s="157">
        <f t="shared" si="0"/>
        <v>2.7760233480831014</v>
      </c>
      <c r="AL18" s="157">
        <f t="shared" si="0"/>
        <v>2.9152211882609924</v>
      </c>
      <c r="AM18" s="157">
        <f t="shared" si="0"/>
        <v>3.0734340293504063</v>
      </c>
      <c r="AN18" s="157">
        <f t="shared" si="0"/>
        <v>2.6629725829269866</v>
      </c>
      <c r="AO18" s="157">
        <f t="shared" si="0"/>
        <v>3.1881825143199927</v>
      </c>
      <c r="AP18" s="157">
        <f t="shared" si="0"/>
        <v>3.0273435971735125</v>
      </c>
      <c r="AQ18" s="157">
        <f t="shared" si="0"/>
        <v>2.9794259417924462</v>
      </c>
      <c r="AR18" s="157">
        <f t="shared" si="0"/>
        <v>2.8390637794244484</v>
      </c>
      <c r="AS18" s="157"/>
      <c r="AT18" s="52"/>
      <c r="AW18" s="105"/>
    </row>
    <row r="19" spans="1:49" ht="20.100000000000001" customHeight="1" thickBot="1" x14ac:dyDescent="0.3">
      <c r="A19" s="201" t="s">
        <v>162</v>
      </c>
      <c r="B19" s="168">
        <f>SUM(B7:B13)</f>
        <v>1473603.8599999999</v>
      </c>
      <c r="C19" s="168">
        <f t="shared" ref="C19:N19" si="6">SUM(C7:C13)</f>
        <v>1698971.35</v>
      </c>
      <c r="D19" s="168">
        <f t="shared" si="6"/>
        <v>1865688.3599999996</v>
      </c>
      <c r="E19" s="168">
        <f t="shared" si="6"/>
        <v>1770584.8499999999</v>
      </c>
      <c r="F19" s="168">
        <f t="shared" si="6"/>
        <v>1590867.8599999999</v>
      </c>
      <c r="G19" s="168">
        <f t="shared" si="6"/>
        <v>1611050.2199999997</v>
      </c>
      <c r="H19" s="168">
        <f t="shared" si="6"/>
        <v>1550680.2599999995</v>
      </c>
      <c r="I19" s="168">
        <f t="shared" si="6"/>
        <v>1639530.9700000004</v>
      </c>
      <c r="J19" s="168">
        <f t="shared" si="6"/>
        <v>1754111.9499999997</v>
      </c>
      <c r="K19" s="168">
        <f t="shared" si="6"/>
        <v>1691754.3599999999</v>
      </c>
      <c r="L19" s="168">
        <f t="shared" si="6"/>
        <v>1766709.939999999</v>
      </c>
      <c r="M19" s="168">
        <f t="shared" si="6"/>
        <v>1921696.2799999993</v>
      </c>
      <c r="N19" s="168">
        <f t="shared" si="6"/>
        <v>1851301.1600000006</v>
      </c>
      <c r="O19" s="61">
        <f t="shared" si="2"/>
        <v>-3.6631761601785863E-2</v>
      </c>
      <c r="P19" s="171"/>
      <c r="Q19" s="170"/>
      <c r="R19" s="167">
        <f>SUM(R7:R13)</f>
        <v>321258.23700000008</v>
      </c>
      <c r="S19" s="168">
        <f t="shared" ref="S19:AD19" si="7">SUM(S7:S13)</f>
        <v>340471.45499999996</v>
      </c>
      <c r="T19" s="168">
        <f t="shared" si="7"/>
        <v>364626.32099999994</v>
      </c>
      <c r="U19" s="168">
        <f t="shared" si="7"/>
        <v>375976.38400000025</v>
      </c>
      <c r="V19" s="168">
        <f t="shared" si="7"/>
        <v>380369.6669999999</v>
      </c>
      <c r="W19" s="168">
        <f t="shared" si="7"/>
        <v>396604.03100000002</v>
      </c>
      <c r="X19" s="168">
        <f t="shared" si="7"/>
        <v>375124.58300000004</v>
      </c>
      <c r="Y19" s="168">
        <f t="shared" si="7"/>
        <v>412421.69199999998</v>
      </c>
      <c r="Z19" s="168">
        <f t="shared" si="7"/>
        <v>436811.47200000001</v>
      </c>
      <c r="AA19" s="168">
        <f t="shared" si="7"/>
        <v>443752.04099999997</v>
      </c>
      <c r="AB19" s="168">
        <f t="shared" si="7"/>
        <v>456733.24899999978</v>
      </c>
      <c r="AC19" s="168">
        <f t="shared" si="7"/>
        <v>520951.49100000039</v>
      </c>
      <c r="AD19" s="169">
        <f t="shared" si="7"/>
        <v>513986.75799999997</v>
      </c>
      <c r="AE19" s="61">
        <f t="shared" si="3"/>
        <v>-1.3369254374588996E-2</v>
      </c>
      <c r="AG19" s="172">
        <f>(R19/B19)*10</f>
        <v>2.1800854742603626</v>
      </c>
      <c r="AH19" s="173">
        <f t="shared" si="0"/>
        <v>2.0039858529692096</v>
      </c>
      <c r="AI19" s="173">
        <f t="shared" si="0"/>
        <v>1.9543795674428712</v>
      </c>
      <c r="AJ19" s="173">
        <f t="shared" si="0"/>
        <v>2.1234587204335349</v>
      </c>
      <c r="AK19" s="173">
        <f t="shared" si="0"/>
        <v>2.3909570151225505</v>
      </c>
      <c r="AL19" s="173">
        <f t="shared" si="0"/>
        <v>2.4617732338598364</v>
      </c>
      <c r="AM19" s="173">
        <f t="shared" si="0"/>
        <v>2.4190969129896587</v>
      </c>
      <c r="AN19" s="173">
        <f t="shared" si="0"/>
        <v>2.5154858282426944</v>
      </c>
      <c r="AO19" s="173">
        <f t="shared" si="0"/>
        <v>2.4902143332413877</v>
      </c>
      <c r="AP19" s="173">
        <f t="shared" si="0"/>
        <v>2.6230288007060314</v>
      </c>
      <c r="AQ19" s="173">
        <f t="shared" si="0"/>
        <v>2.5852192182719032</v>
      </c>
      <c r="AR19" s="173">
        <f t="shared" si="0"/>
        <v>2.7108939972553863</v>
      </c>
      <c r="AS19" s="156">
        <f t="shared" si="0"/>
        <v>2.7763541076158553</v>
      </c>
      <c r="AT19" s="61">
        <f t="shared" ref="AT19:AT23" si="8">IF(AS19="","",(AS19-AR19)/AR19)</f>
        <v>2.4147056442171255E-2</v>
      </c>
      <c r="AW19" s="105"/>
    </row>
    <row r="20" spans="1:49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M20" si="9">SUM(E7:E9)</f>
        <v>705578.6</v>
      </c>
      <c r="F20" s="154">
        <f t="shared" si="9"/>
        <v>632916.85000000009</v>
      </c>
      <c r="G20" s="154">
        <f t="shared" si="9"/>
        <v>633325.84999999986</v>
      </c>
      <c r="H20" s="154">
        <f t="shared" si="9"/>
        <v>600973.71999999986</v>
      </c>
      <c r="I20" s="154">
        <f t="shared" si="9"/>
        <v>621189.68999999983</v>
      </c>
      <c r="J20" s="154">
        <f t="shared" si="9"/>
        <v>700212.19</v>
      </c>
      <c r="K20" s="154">
        <f t="shared" si="9"/>
        <v>677164.05</v>
      </c>
      <c r="L20" s="154">
        <f t="shared" si="9"/>
        <v>711594.16999999958</v>
      </c>
      <c r="M20" s="154">
        <f t="shared" si="9"/>
        <v>777932.75999999954</v>
      </c>
      <c r="N20" s="119">
        <f>IF(N9="","",SUM(N7:N9))</f>
        <v>761272.74999999988</v>
      </c>
      <c r="O20" s="61">
        <f t="shared" si="2"/>
        <v>-2.1415745494507352E-2</v>
      </c>
      <c r="Q20" s="109" t="s">
        <v>85</v>
      </c>
      <c r="R20" s="117">
        <f t="shared" ref="R20:AC20" si="10">SUM(R7:R9)</f>
        <v>127825.96000000005</v>
      </c>
      <c r="S20" s="154">
        <f t="shared" si="10"/>
        <v>131829.77699999997</v>
      </c>
      <c r="T20" s="154">
        <f t="shared" si="10"/>
        <v>147637.00799999994</v>
      </c>
      <c r="U20" s="154">
        <f t="shared" si="10"/>
        <v>147798.02600000007</v>
      </c>
      <c r="V20" s="154">
        <f t="shared" si="10"/>
        <v>150261.35799999989</v>
      </c>
      <c r="W20" s="154">
        <f t="shared" si="10"/>
        <v>154060.902</v>
      </c>
      <c r="X20" s="154">
        <f t="shared" si="10"/>
        <v>149616.23400000005</v>
      </c>
      <c r="Y20" s="154">
        <f t="shared" si="10"/>
        <v>163461.9059999999</v>
      </c>
      <c r="Z20" s="154">
        <f t="shared" si="10"/>
        <v>175986.76699999999</v>
      </c>
      <c r="AA20" s="154">
        <f t="shared" si="10"/>
        <v>179661.59399999992</v>
      </c>
      <c r="AB20" s="154">
        <f t="shared" si="10"/>
        <v>185422.15799999988</v>
      </c>
      <c r="AC20" s="154">
        <f t="shared" si="10"/>
        <v>208515.4380000002</v>
      </c>
      <c r="AD20" s="119">
        <f>IF(AD9="","",SUM(AD7:AD9))</f>
        <v>212153.67899999989</v>
      </c>
      <c r="AE20" s="61">
        <f t="shared" si="3"/>
        <v>1.7448305194552E-2</v>
      </c>
      <c r="AG20" s="124">
        <f t="shared" si="0"/>
        <v>2.2349763291863489</v>
      </c>
      <c r="AH20" s="156">
        <f t="shared" si="0"/>
        <v>2.1937846678638007</v>
      </c>
      <c r="AI20" s="156">
        <f t="shared" si="0"/>
        <v>1.9026467675130263</v>
      </c>
      <c r="AJ20" s="156">
        <f t="shared" si="0"/>
        <v>2.094706755562032</v>
      </c>
      <c r="AK20" s="156">
        <f t="shared" si="0"/>
        <v>2.3741089844582248</v>
      </c>
      <c r="AL20" s="156">
        <f t="shared" si="0"/>
        <v>2.4325693006214739</v>
      </c>
      <c r="AM20" s="156">
        <f t="shared" si="0"/>
        <v>2.4895636701052433</v>
      </c>
      <c r="AN20" s="156">
        <f t="shared" si="0"/>
        <v>2.6314330168615636</v>
      </c>
      <c r="AO20" s="156">
        <f t="shared" si="0"/>
        <v>2.5133348078387496</v>
      </c>
      <c r="AP20" s="156">
        <f t="shared" si="0"/>
        <v>2.6531472543470063</v>
      </c>
      <c r="AQ20" s="156">
        <f t="shared" si="0"/>
        <v>2.6057290210795294</v>
      </c>
      <c r="AR20" s="156">
        <f t="shared" si="0"/>
        <v>2.6803786743728382</v>
      </c>
      <c r="AS20" s="156">
        <f t="shared" si="0"/>
        <v>2.7868287548713639</v>
      </c>
      <c r="AT20" s="61">
        <f t="shared" si="8"/>
        <v>3.9714567764733186E-2</v>
      </c>
      <c r="AW20" s="105"/>
    </row>
    <row r="21" spans="1:49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M21" si="11">SUM(E10:E12)</f>
        <v>793642.10999999975</v>
      </c>
      <c r="F21" s="154">
        <f t="shared" si="11"/>
        <v>677732</v>
      </c>
      <c r="G21" s="154">
        <f t="shared" si="11"/>
        <v>708901.94999999972</v>
      </c>
      <c r="H21" s="154">
        <f t="shared" si="11"/>
        <v>698966.54999999958</v>
      </c>
      <c r="I21" s="154">
        <f t="shared" si="11"/>
        <v>764650.08000000054</v>
      </c>
      <c r="J21" s="154">
        <f t="shared" si="11"/>
        <v>796480.04999999993</v>
      </c>
      <c r="K21" s="154">
        <f t="shared" si="11"/>
        <v>738948.75000000023</v>
      </c>
      <c r="L21" s="154">
        <f t="shared" si="11"/>
        <v>721584.67999999924</v>
      </c>
      <c r="M21" s="154">
        <f t="shared" si="11"/>
        <v>857827.71999999974</v>
      </c>
      <c r="N21" s="119">
        <f>IF(N12="","",SUM(N10:N12))</f>
        <v>800109.95000000054</v>
      </c>
      <c r="O21" s="52">
        <f t="shared" si="2"/>
        <v>-6.7283638257806852E-2</v>
      </c>
      <c r="Q21" s="109" t="s">
        <v>86</v>
      </c>
      <c r="R21" s="117">
        <f t="shared" ref="R21:AC21" si="12">SUM(R10:R12)</f>
        <v>139067.76800000004</v>
      </c>
      <c r="S21" s="154">
        <f t="shared" si="12"/>
        <v>148853.359</v>
      </c>
      <c r="T21" s="154">
        <f t="shared" si="12"/>
        <v>154274.67400000006</v>
      </c>
      <c r="U21" s="154">
        <f t="shared" si="12"/>
        <v>163160.30300000007</v>
      </c>
      <c r="V21" s="154">
        <f t="shared" si="12"/>
        <v>160986.291</v>
      </c>
      <c r="W21" s="154">
        <f t="shared" si="12"/>
        <v>173530.01899999991</v>
      </c>
      <c r="X21" s="154">
        <f t="shared" si="12"/>
        <v>163064.24500000002</v>
      </c>
      <c r="Y21" s="154">
        <f t="shared" si="12"/>
        <v>184238.13600000006</v>
      </c>
      <c r="Z21" s="154">
        <f t="shared" si="12"/>
        <v>191848.58100000001</v>
      </c>
      <c r="AA21" s="154">
        <f t="shared" si="12"/>
        <v>185481.71500000003</v>
      </c>
      <c r="AB21" s="154">
        <f t="shared" si="12"/>
        <v>184152.50399999987</v>
      </c>
      <c r="AC21" s="154">
        <f t="shared" si="12"/>
        <v>229727.81899999996</v>
      </c>
      <c r="AD21" s="119">
        <f>IF(AD12="","",SUM(AD10:AD12))</f>
        <v>219827.04800000001</v>
      </c>
      <c r="AE21" s="52">
        <f t="shared" si="3"/>
        <v>-4.3097832222052095E-2</v>
      </c>
      <c r="AG21" s="125">
        <f t="shared" si="0"/>
        <v>2.1295761374124362</v>
      </c>
      <c r="AH21" s="157">
        <f t="shared" si="0"/>
        <v>1.8682540841014164</v>
      </c>
      <c r="AI21" s="157">
        <f t="shared" si="0"/>
        <v>1.9590101948490086</v>
      </c>
      <c r="AJ21" s="157">
        <f t="shared" si="0"/>
        <v>2.0558423115930697</v>
      </c>
      <c r="AK21" s="157">
        <f t="shared" si="0"/>
        <v>2.3753680068227561</v>
      </c>
      <c r="AL21" s="157">
        <f t="shared" si="0"/>
        <v>2.4478705270877024</v>
      </c>
      <c r="AM21" s="157">
        <f t="shared" si="0"/>
        <v>2.3329334572591511</v>
      </c>
      <c r="AN21" s="157">
        <f t="shared" si="0"/>
        <v>2.4094437549787471</v>
      </c>
      <c r="AO21" s="157">
        <f t="shared" si="0"/>
        <v>2.4087054157853673</v>
      </c>
      <c r="AP21" s="157">
        <f t="shared" si="0"/>
        <v>2.5100754957634068</v>
      </c>
      <c r="AQ21" s="157">
        <f t="shared" si="0"/>
        <v>2.5520567315813865</v>
      </c>
      <c r="AR21" s="157">
        <f t="shared" si="0"/>
        <v>2.6780181339908209</v>
      </c>
      <c r="AS21" s="157">
        <f t="shared" ref="AS21" si="13">(AD21/N21)*10</f>
        <v>2.747460495898093</v>
      </c>
      <c r="AT21" s="52">
        <f t="shared" ref="AT21" si="14">IF(AS21="","",(AS21-AR21)/AR21)</f>
        <v>2.5930504736272324E-2</v>
      </c>
      <c r="AW21" s="105"/>
    </row>
    <row r="22" spans="1:49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M22" si="15">SUM(E13:E15)</f>
        <v>754867.37999999942</v>
      </c>
      <c r="F22" s="154">
        <f t="shared" si="15"/>
        <v>738758.1099999994</v>
      </c>
      <c r="G22" s="154">
        <f t="shared" si="15"/>
        <v>704562.56</v>
      </c>
      <c r="H22" s="154">
        <f t="shared" si="15"/>
        <v>722837.31000000017</v>
      </c>
      <c r="I22" s="154">
        <f t="shared" si="15"/>
        <v>737201</v>
      </c>
      <c r="J22" s="154">
        <f t="shared" si="15"/>
        <v>693204.98</v>
      </c>
      <c r="K22" s="154">
        <f t="shared" si="15"/>
        <v>737933.16</v>
      </c>
      <c r="L22" s="154">
        <f t="shared" si="15"/>
        <v>849480.53000000073</v>
      </c>
      <c r="M22" s="154">
        <f t="shared" si="15"/>
        <v>799727.65000000014</v>
      </c>
      <c r="N22" s="119" t="str">
        <f>IF(N15="","",SUM(N13:N15))</f>
        <v/>
      </c>
      <c r="O22" s="52" t="str">
        <f t="shared" si="2"/>
        <v/>
      </c>
      <c r="Q22" s="109" t="s">
        <v>87</v>
      </c>
      <c r="R22" s="117">
        <f t="shared" ref="R22:AC22" si="16">SUM(R13:R15)</f>
        <v>158206.60300000003</v>
      </c>
      <c r="S22" s="154">
        <f t="shared" si="16"/>
        <v>169988.98999999996</v>
      </c>
      <c r="T22" s="154">
        <f t="shared" si="16"/>
        <v>174028.42199999993</v>
      </c>
      <c r="U22" s="154">
        <f t="shared" si="16"/>
        <v>185845.58100000009</v>
      </c>
      <c r="V22" s="154">
        <f t="shared" si="16"/>
        <v>187208.74600000004</v>
      </c>
      <c r="W22" s="154">
        <f t="shared" si="16"/>
        <v>184869.60900000014</v>
      </c>
      <c r="X22" s="154">
        <f t="shared" si="16"/>
        <v>182230.02000000002</v>
      </c>
      <c r="Y22" s="154">
        <f t="shared" si="16"/>
        <v>187633.69599999988</v>
      </c>
      <c r="Z22" s="154">
        <f t="shared" si="16"/>
        <v>192412.99599999998</v>
      </c>
      <c r="AA22" s="154">
        <f t="shared" si="16"/>
        <v>210505.53399999993</v>
      </c>
      <c r="AB22" s="154">
        <f t="shared" si="16"/>
        <v>229542.15600000002</v>
      </c>
      <c r="AC22" s="154">
        <f t="shared" si="16"/>
        <v>232578.47800000009</v>
      </c>
      <c r="AD22" s="119" t="str">
        <f>IF(AD15="","",SUM(AD13:AD15))</f>
        <v/>
      </c>
      <c r="AE22" s="52" t="str">
        <f t="shared" si="3"/>
        <v/>
      </c>
      <c r="AG22" s="125">
        <f t="shared" si="0"/>
        <v>2.2188383886890319</v>
      </c>
      <c r="AH22" s="157">
        <f t="shared" si="0"/>
        <v>2.0914214351067524</v>
      </c>
      <c r="AI22" s="157">
        <f t="shared" si="0"/>
        <v>2.0806401653298372</v>
      </c>
      <c r="AJ22" s="157">
        <f t="shared" si="0"/>
        <v>2.461963331890169</v>
      </c>
      <c r="AK22" s="157">
        <f t="shared" si="0"/>
        <v>2.5341007220888607</v>
      </c>
      <c r="AL22" s="157">
        <f t="shared" si="0"/>
        <v>2.6238920359321978</v>
      </c>
      <c r="AM22" s="157">
        <f t="shared" si="0"/>
        <v>2.5210378252334538</v>
      </c>
      <c r="AN22" s="157">
        <f t="shared" si="0"/>
        <v>2.5452176000846425</v>
      </c>
      <c r="AO22" s="157">
        <f t="shared" si="0"/>
        <v>2.7757012940097461</v>
      </c>
      <c r="AP22" s="157">
        <f t="shared" si="0"/>
        <v>2.852636870255294</v>
      </c>
      <c r="AQ22" s="157">
        <f t="shared" si="0"/>
        <v>2.7021473464494807</v>
      </c>
      <c r="AR22" s="157">
        <f t="shared" si="0"/>
        <v>2.9082210425011574</v>
      </c>
      <c r="AS22" s="157"/>
      <c r="AT22" s="52"/>
      <c r="AW22" s="105"/>
    </row>
    <row r="23" spans="1:49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M23" si="17">SUM(E16:E18)</f>
        <v>786527.00999999943</v>
      </c>
      <c r="F23" s="155">
        <f t="shared" si="17"/>
        <v>786761.36999999953</v>
      </c>
      <c r="G23" s="155">
        <f t="shared" si="17"/>
        <v>751398.26999999967</v>
      </c>
      <c r="H23" s="155">
        <f t="shared" si="17"/>
        <v>756727.27000000025</v>
      </c>
      <c r="I23" s="155">
        <f t="shared" si="17"/>
        <v>858528.7000000003</v>
      </c>
      <c r="J23" s="155">
        <f t="shared" si="17"/>
        <v>762076.04</v>
      </c>
      <c r="K23" s="155">
        <f t="shared" si="17"/>
        <v>809163.8199999996</v>
      </c>
      <c r="L23" s="155">
        <f t="shared" si="17"/>
        <v>868724.61000000057</v>
      </c>
      <c r="M23" s="155">
        <f t="shared" si="17"/>
        <v>852537.59000000113</v>
      </c>
      <c r="N23" s="123" t="str">
        <f>IF(N18="","",SUM(N16:N18))</f>
        <v/>
      </c>
      <c r="O23" s="55" t="str">
        <f t="shared" si="2"/>
        <v/>
      </c>
      <c r="Q23" s="110" t="s">
        <v>88</v>
      </c>
      <c r="R23" s="196">
        <f t="shared" ref="R23:AC23" si="18">SUM(R16:R18)</f>
        <v>189279.87400000004</v>
      </c>
      <c r="S23" s="155">
        <f t="shared" si="18"/>
        <v>206246.13400000002</v>
      </c>
      <c r="T23" s="155">
        <f t="shared" si="18"/>
        <v>227564.73100000003</v>
      </c>
      <c r="U23" s="155">
        <f t="shared" si="18"/>
        <v>223989.65199999989</v>
      </c>
      <c r="V23" s="155">
        <f t="shared" si="18"/>
        <v>227828.40799999997</v>
      </c>
      <c r="W23" s="155">
        <f t="shared" si="18"/>
        <v>223073.37500000009</v>
      </c>
      <c r="X23" s="155">
        <f t="shared" si="18"/>
        <v>229063.12599999984</v>
      </c>
      <c r="Y23" s="155">
        <f t="shared" si="18"/>
        <v>242707.26199999999</v>
      </c>
      <c r="Z23" s="155">
        <f t="shared" si="18"/>
        <v>240093.19299999997</v>
      </c>
      <c r="AA23" s="155">
        <f t="shared" si="18"/>
        <v>243753.495</v>
      </c>
      <c r="AB23" s="155">
        <f t="shared" si="18"/>
        <v>257072.85799999989</v>
      </c>
      <c r="AC23" s="155">
        <f t="shared" si="18"/>
        <v>256615.41600000008</v>
      </c>
      <c r="AD23" s="123" t="str">
        <f>IF(AD18="","",SUM(AD16:AD18))</f>
        <v/>
      </c>
      <c r="AE23" s="55" t="str">
        <f t="shared" si="3"/>
        <v/>
      </c>
      <c r="AG23" s="126">
        <f>(R23/B23)*10</f>
        <v>2.5983068713923734</v>
      </c>
      <c r="AH23" s="158">
        <f>(S23/C23)*10</f>
        <v>2.3757143100519302</v>
      </c>
      <c r="AI23" s="158">
        <f t="shared" ref="AI23:AS23" si="19">IF(T18="","",(T23/D23)*10)</f>
        <v>2.363592154138149</v>
      </c>
      <c r="AJ23" s="158">
        <f t="shared" si="19"/>
        <v>2.8478316593348785</v>
      </c>
      <c r="AK23" s="158">
        <f t="shared" si="19"/>
        <v>2.895775220890676</v>
      </c>
      <c r="AL23" s="158">
        <f t="shared" si="19"/>
        <v>2.9687767979556323</v>
      </c>
      <c r="AM23" s="158">
        <f t="shared" si="19"/>
        <v>3.0270235404625998</v>
      </c>
      <c r="AN23" s="158">
        <f t="shared" si="19"/>
        <v>2.8270139600458304</v>
      </c>
      <c r="AO23" s="158">
        <f t="shared" si="19"/>
        <v>3.1505149144959335</v>
      </c>
      <c r="AP23" s="158">
        <f t="shared" si="19"/>
        <v>3.012412183728137</v>
      </c>
      <c r="AQ23" s="158">
        <f t="shared" si="19"/>
        <v>2.9591985197702608</v>
      </c>
      <c r="AR23" s="158">
        <f t="shared" si="19"/>
        <v>3.0100187840397719</v>
      </c>
      <c r="AS23" s="158" t="str">
        <f t="shared" si="19"/>
        <v/>
      </c>
      <c r="AT23" s="55" t="str">
        <f t="shared" si="8"/>
        <v/>
      </c>
      <c r="AW23" s="105"/>
    </row>
    <row r="24" spans="1:49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AW24" s="105"/>
    </row>
    <row r="25" spans="1:49" ht="15.75" thickBot="1" x14ac:dyDescent="0.3">
      <c r="O25" s="107" t="s">
        <v>1</v>
      </c>
      <c r="AE25" s="297">
        <v>1000</v>
      </c>
      <c r="AT25" s="297" t="s">
        <v>47</v>
      </c>
      <c r="AW25" s="105"/>
    </row>
    <row r="26" spans="1:49" ht="20.100000000000001" customHeight="1" x14ac:dyDescent="0.25">
      <c r="A26" s="332" t="s">
        <v>2</v>
      </c>
      <c r="B26" s="334" t="s">
        <v>72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9"/>
      <c r="O26" s="330" t="s">
        <v>131</v>
      </c>
      <c r="Q26" s="335" t="s">
        <v>3</v>
      </c>
      <c r="R26" s="327" t="s">
        <v>72</v>
      </c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9"/>
      <c r="AE26" s="330" t="s">
        <v>131</v>
      </c>
      <c r="AG26" s="327" t="s">
        <v>72</v>
      </c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9"/>
      <c r="AT26" s="330" t="str">
        <f>AE26</f>
        <v>D       2022/2021</v>
      </c>
      <c r="AW26" s="105"/>
    </row>
    <row r="27" spans="1:49" ht="20.100000000000001" customHeight="1" thickBot="1" x14ac:dyDescent="0.3">
      <c r="A27" s="333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7">
        <v>2020</v>
      </c>
      <c r="M27" s="267">
        <v>2021</v>
      </c>
      <c r="N27" s="133">
        <v>2022</v>
      </c>
      <c r="O27" s="331"/>
      <c r="Q27" s="336"/>
      <c r="R27" s="25">
        <v>2010</v>
      </c>
      <c r="S27" s="135">
        <v>2011</v>
      </c>
      <c r="T27" s="135">
        <v>2012</v>
      </c>
      <c r="U27" s="135">
        <v>2013</v>
      </c>
      <c r="V27" s="135">
        <v>2014</v>
      </c>
      <c r="W27" s="135">
        <v>2015</v>
      </c>
      <c r="X27" s="135">
        <v>2016</v>
      </c>
      <c r="Y27" s="135">
        <v>2017</v>
      </c>
      <c r="Z27" s="135">
        <v>2018</v>
      </c>
      <c r="AA27" s="135">
        <v>2019</v>
      </c>
      <c r="AB27" s="135">
        <v>2020</v>
      </c>
      <c r="AC27" s="135">
        <v>2021</v>
      </c>
      <c r="AD27" s="133">
        <v>2022</v>
      </c>
      <c r="AE27" s="331"/>
      <c r="AG27" s="25">
        <v>2010</v>
      </c>
      <c r="AH27" s="135">
        <v>2011</v>
      </c>
      <c r="AI27" s="135">
        <v>2012</v>
      </c>
      <c r="AJ27" s="135">
        <v>2013</v>
      </c>
      <c r="AK27" s="135">
        <v>2014</v>
      </c>
      <c r="AL27" s="135">
        <v>2015</v>
      </c>
      <c r="AM27" s="135">
        <v>2016</v>
      </c>
      <c r="AN27" s="135">
        <v>2017</v>
      </c>
      <c r="AO27" s="176">
        <v>2018</v>
      </c>
      <c r="AP27" s="135">
        <v>2019</v>
      </c>
      <c r="AQ27" s="135">
        <v>2020</v>
      </c>
      <c r="AR27" s="135">
        <v>2021</v>
      </c>
      <c r="AS27" s="133">
        <v>2022</v>
      </c>
      <c r="AT27" s="331"/>
      <c r="AW27" s="105"/>
    </row>
    <row r="28" spans="1:49" ht="3" customHeight="1" thickBot="1" x14ac:dyDescent="0.3">
      <c r="A28" s="299" t="s">
        <v>89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300"/>
      <c r="Q28" s="299"/>
      <c r="R28" s="301">
        <v>2010</v>
      </c>
      <c r="S28" s="301">
        <v>2011</v>
      </c>
      <c r="T28" s="301">
        <v>2012</v>
      </c>
      <c r="U28" s="301"/>
      <c r="V28" s="301"/>
      <c r="W28" s="301"/>
      <c r="X28" s="301"/>
      <c r="Y28" s="301"/>
      <c r="Z28" s="298"/>
      <c r="AA28" s="298"/>
      <c r="AB28" s="298"/>
      <c r="AC28" s="298"/>
      <c r="AD28" s="301"/>
      <c r="AE28" s="302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0"/>
      <c r="AW28" s="105"/>
    </row>
    <row r="29" spans="1:49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12">
        <v>99662.009999999951</v>
      </c>
      <c r="O29" s="61">
        <f>IF(N29="","",(N29-M29)/M29)</f>
        <v>-6.2718709839421349E-2</v>
      </c>
      <c r="Q29" s="109" t="s">
        <v>73</v>
      </c>
      <c r="R29" s="39">
        <v>23270.865999999998</v>
      </c>
      <c r="S29" s="153">
        <v>22495.121000000003</v>
      </c>
      <c r="T29" s="153">
        <v>24799.759999999984</v>
      </c>
      <c r="U29" s="153">
        <v>25615.480000000018</v>
      </c>
      <c r="V29" s="153">
        <v>29400.613000000012</v>
      </c>
      <c r="W29" s="153">
        <v>25803.076000000012</v>
      </c>
      <c r="X29" s="153">
        <v>26846.136999999999</v>
      </c>
      <c r="Y29" s="153">
        <v>26379.177</v>
      </c>
      <c r="Z29" s="153">
        <v>31298.861000000001</v>
      </c>
      <c r="AA29" s="153">
        <v>31619.378999999994</v>
      </c>
      <c r="AB29" s="153">
        <v>28181.773000000012</v>
      </c>
      <c r="AC29" s="153">
        <v>29969.556000000044</v>
      </c>
      <c r="AD29" s="112">
        <v>27861.701000000008</v>
      </c>
      <c r="AE29" s="61">
        <f>IF(AD29="","",(AD29-AC29)/AC29)</f>
        <v>-7.0333207472277295E-2</v>
      </c>
      <c r="AG29" s="197">
        <f t="shared" ref="AG29:AS44" si="20">(R29/B29)*10</f>
        <v>2.7191842704023532</v>
      </c>
      <c r="AH29" s="156">
        <f t="shared" si="20"/>
        <v>2.7800309700828514</v>
      </c>
      <c r="AI29" s="156">
        <f t="shared" si="20"/>
        <v>1.9785027216642543</v>
      </c>
      <c r="AJ29" s="156">
        <f t="shared" si="20"/>
        <v>2.1318199900464254</v>
      </c>
      <c r="AK29" s="156">
        <f t="shared" si="20"/>
        <v>2.8836241613634588</v>
      </c>
      <c r="AL29" s="156">
        <f t="shared" si="20"/>
        <v>2.8113968285340656</v>
      </c>
      <c r="AM29" s="156">
        <f t="shared" si="20"/>
        <v>2.849648832409958</v>
      </c>
      <c r="AN29" s="156">
        <f t="shared" si="20"/>
        <v>2.7402501496381166</v>
      </c>
      <c r="AO29" s="156">
        <f t="shared" si="20"/>
        <v>2.5088253749107055</v>
      </c>
      <c r="AP29" s="156">
        <f t="shared" si="20"/>
        <v>2.713367743379365</v>
      </c>
      <c r="AQ29" s="156">
        <f t="shared" si="20"/>
        <v>2.7634057686437541</v>
      </c>
      <c r="AR29" s="156">
        <f t="shared" si="20"/>
        <v>2.8185167159702846</v>
      </c>
      <c r="AS29" s="156">
        <f t="shared" si="20"/>
        <v>2.7956190127010307</v>
      </c>
      <c r="AT29" s="61">
        <f t="shared" ref="AT29" si="21">IF(AS29="","",(AS29-AR29)/AR29)</f>
        <v>-8.1240260664451197E-3</v>
      </c>
      <c r="AW29" s="105"/>
    </row>
    <row r="30" spans="1:49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19">
        <v>107954.54000000001</v>
      </c>
      <c r="O30" s="52">
        <f t="shared" ref="O30:O45" si="22">IF(N30="","",(N30-M30)/M30)</f>
        <v>-2.6465234456901108E-2</v>
      </c>
      <c r="Q30" s="109" t="s">
        <v>74</v>
      </c>
      <c r="R30" s="19">
        <v>24769.378999999986</v>
      </c>
      <c r="S30" s="154">
        <v>26090.180999999997</v>
      </c>
      <c r="T30" s="154">
        <v>26845.964000000011</v>
      </c>
      <c r="U30" s="154">
        <v>29407.368999999981</v>
      </c>
      <c r="V30" s="154">
        <v>29868.044999999998</v>
      </c>
      <c r="W30" s="154">
        <v>27835.92599999997</v>
      </c>
      <c r="X30" s="154">
        <v>29206.410000000018</v>
      </c>
      <c r="Y30" s="154">
        <v>26234.001999999982</v>
      </c>
      <c r="Z30" s="154">
        <v>31644.39</v>
      </c>
      <c r="AA30" s="154">
        <v>32055.040000000023</v>
      </c>
      <c r="AB30" s="154">
        <v>26905.675000000007</v>
      </c>
      <c r="AC30" s="154">
        <v>29964.09199999999</v>
      </c>
      <c r="AD30" s="119">
        <v>30841.535000000025</v>
      </c>
      <c r="AE30" s="52">
        <f t="shared" ref="AE30:AE45" si="23">IF(AD30="","",(AD30-AC30)/AC30)</f>
        <v>2.9283149978315243E-2</v>
      </c>
      <c r="AG30" s="198">
        <f t="shared" si="20"/>
        <v>2.7879398375187985</v>
      </c>
      <c r="AH30" s="157">
        <f t="shared" si="20"/>
        <v>2.0427271510143492</v>
      </c>
      <c r="AI30" s="157">
        <f t="shared" si="20"/>
        <v>2.0896835533292704</v>
      </c>
      <c r="AJ30" s="157">
        <f t="shared" si="20"/>
        <v>1.9668833753855519</v>
      </c>
      <c r="AK30" s="157">
        <f t="shared" si="20"/>
        <v>2.7208012815111413</v>
      </c>
      <c r="AL30" s="157">
        <f t="shared" si="20"/>
        <v>2.8186535496385967</v>
      </c>
      <c r="AM30" s="157">
        <f t="shared" si="20"/>
        <v>2.5500559099287456</v>
      </c>
      <c r="AN30" s="157">
        <f t="shared" si="20"/>
        <v>2.5589202711163801</v>
      </c>
      <c r="AO30" s="157">
        <f t="shared" si="20"/>
        <v>2.135369876877645</v>
      </c>
      <c r="AP30" s="157">
        <f t="shared" si="20"/>
        <v>2.795967218099392</v>
      </c>
      <c r="AQ30" s="157">
        <f t="shared" si="20"/>
        <v>2.5867100565456687</v>
      </c>
      <c r="AR30" s="157">
        <f t="shared" si="20"/>
        <v>2.702163825618805</v>
      </c>
      <c r="AS30" s="157">
        <f t="shared" ref="AS30" si="24">(AD30/N30)*10</f>
        <v>2.8569002285591716</v>
      </c>
      <c r="AT30" s="52">
        <f t="shared" ref="AT30" si="25">IF(AS30="","",(AS30-AR30)/AR30)</f>
        <v>5.7263886620542499E-2</v>
      </c>
      <c r="AW30" s="105"/>
    </row>
    <row r="31" spans="1:49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19">
        <v>140955.29999999987</v>
      </c>
      <c r="O31" s="52">
        <f t="shared" si="22"/>
        <v>-8.6472452201364056E-2</v>
      </c>
      <c r="Q31" s="109" t="s">
        <v>75</v>
      </c>
      <c r="R31" s="19">
        <v>34176.324999999983</v>
      </c>
      <c r="S31" s="154">
        <v>30181.553999999996</v>
      </c>
      <c r="T31" s="154">
        <v>34669.633000000002</v>
      </c>
      <c r="U31" s="154">
        <v>29423.860999999994</v>
      </c>
      <c r="V31" s="154">
        <v>29544.088000000018</v>
      </c>
      <c r="W31" s="154">
        <v>34831.201999999983</v>
      </c>
      <c r="X31" s="154">
        <v>34959.243999999999</v>
      </c>
      <c r="Y31" s="154">
        <v>36752.83499999997</v>
      </c>
      <c r="Z31" s="154">
        <v>36699.917000000001</v>
      </c>
      <c r="AA31" s="154">
        <v>35665.698999999964</v>
      </c>
      <c r="AB31" s="154">
        <v>30966.271999999997</v>
      </c>
      <c r="AC31" s="154">
        <v>41575.407999999974</v>
      </c>
      <c r="AD31" s="119">
        <v>38743.379000000023</v>
      </c>
      <c r="AE31" s="52">
        <f t="shared" si="23"/>
        <v>-6.8117888343992988E-2</v>
      </c>
      <c r="AG31" s="198">
        <f t="shared" si="20"/>
        <v>2.0964781146598703</v>
      </c>
      <c r="AH31" s="157">
        <f t="shared" si="20"/>
        <v>2.4308336581123937</v>
      </c>
      <c r="AI31" s="157">
        <f t="shared" si="20"/>
        <v>1.9152653234034593</v>
      </c>
      <c r="AJ31" s="157">
        <f t="shared" si="20"/>
        <v>2.2929730300085991</v>
      </c>
      <c r="AK31" s="157">
        <f t="shared" si="20"/>
        <v>2.7059927155303445</v>
      </c>
      <c r="AL31" s="157">
        <f t="shared" si="20"/>
        <v>2.7063088774745574</v>
      </c>
      <c r="AM31" s="157">
        <f t="shared" si="20"/>
        <v>2.0927770392969895</v>
      </c>
      <c r="AN31" s="157">
        <f t="shared" si="20"/>
        <v>2.8047938509619263</v>
      </c>
      <c r="AO31" s="157">
        <f t="shared" si="20"/>
        <v>2.691589892008329</v>
      </c>
      <c r="AP31" s="157">
        <f t="shared" si="20"/>
        <v>2.7142155595131729</v>
      </c>
      <c r="AQ31" s="157">
        <f t="shared" si="20"/>
        <v>2.6248636127218381</v>
      </c>
      <c r="AR31" s="157">
        <f t="shared" si="20"/>
        <v>2.6944911272557897</v>
      </c>
      <c r="AS31" s="157">
        <f t="shared" ref="AS31" si="26">(AD31/N31)*10</f>
        <v>2.7486287496816408</v>
      </c>
      <c r="AT31" s="52">
        <f t="shared" ref="AT31" si="27">IF(AS31="","",(AS31-AR31)/AR31)</f>
        <v>2.0091965372692751E-2</v>
      </c>
      <c r="AW31" s="105"/>
    </row>
    <row r="32" spans="1:49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19">
        <v>133640.84999999992</v>
      </c>
      <c r="O32" s="52">
        <f t="shared" si="22"/>
        <v>-2.2844627141992525E-2</v>
      </c>
      <c r="Q32" s="109" t="s">
        <v>76</v>
      </c>
      <c r="R32" s="19">
        <v>29571.834999999992</v>
      </c>
      <c r="S32" s="154">
        <v>27556.182000000004</v>
      </c>
      <c r="T32" s="154">
        <v>27462.67</v>
      </c>
      <c r="U32" s="154">
        <v>33693.252999999975</v>
      </c>
      <c r="V32" s="154">
        <v>31434.276000000013</v>
      </c>
      <c r="W32" s="154">
        <v>35272.59899999998</v>
      </c>
      <c r="X32" s="154">
        <v>32738.878999999994</v>
      </c>
      <c r="Y32" s="154">
        <v>32002.925999999999</v>
      </c>
      <c r="Z32" s="154">
        <v>37177.171999999999</v>
      </c>
      <c r="AA32" s="154">
        <v>34138.758999999991</v>
      </c>
      <c r="AB32" s="154">
        <v>27197.232999999986</v>
      </c>
      <c r="AC32" s="154">
        <v>36264.787000000062</v>
      </c>
      <c r="AD32" s="119">
        <v>35020.007000000027</v>
      </c>
      <c r="AE32" s="52">
        <f t="shared" si="23"/>
        <v>-3.4324756960520217E-2</v>
      </c>
      <c r="AG32" s="198">
        <f t="shared" si="20"/>
        <v>2.2914270225780289</v>
      </c>
      <c r="AH32" s="157">
        <f t="shared" si="20"/>
        <v>1.9145717289185553</v>
      </c>
      <c r="AI32" s="157">
        <f t="shared" si="20"/>
        <v>2.1035922277296368</v>
      </c>
      <c r="AJ32" s="157">
        <f t="shared" si="20"/>
        <v>2.004869476200021</v>
      </c>
      <c r="AK32" s="157">
        <f t="shared" si="20"/>
        <v>2.7051742263548508</v>
      </c>
      <c r="AL32" s="157">
        <f t="shared" si="20"/>
        <v>2.7930772105810764</v>
      </c>
      <c r="AM32" s="157">
        <f t="shared" si="20"/>
        <v>2.0109938298336294</v>
      </c>
      <c r="AN32" s="157">
        <f t="shared" si="20"/>
        <v>2.3678384891138591</v>
      </c>
      <c r="AO32" s="157">
        <f t="shared" si="20"/>
        <v>2.2640842936783332</v>
      </c>
      <c r="AP32" s="157">
        <f t="shared" si="20"/>
        <v>2.578341806144997</v>
      </c>
      <c r="AQ32" s="157">
        <f t="shared" si="20"/>
        <v>2.6090495071464521</v>
      </c>
      <c r="AR32" s="157">
        <f t="shared" si="20"/>
        <v>2.6516092544009791</v>
      </c>
      <c r="AS32" s="157">
        <f t="shared" ref="AS32" si="28">(AD32/N32)*10</f>
        <v>2.6204567690193565</v>
      </c>
      <c r="AT32" s="52">
        <f t="shared" ref="AT32" si="29">IF(AS32="","",(AS32-AR32)/AR32)</f>
        <v>-1.1748520386221132E-2</v>
      </c>
      <c r="AW32" s="105"/>
    </row>
    <row r="33" spans="1:49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19">
        <v>131636.83000000007</v>
      </c>
      <c r="O33" s="52">
        <f t="shared" si="22"/>
        <v>1.5068156713210653E-2</v>
      </c>
      <c r="Q33" s="109" t="s">
        <v>77</v>
      </c>
      <c r="R33" s="19">
        <v>29004.790999999972</v>
      </c>
      <c r="S33" s="154">
        <v>32396.498</v>
      </c>
      <c r="T33" s="154">
        <v>31705.719999999998</v>
      </c>
      <c r="U33" s="154">
        <v>31122.389999999996</v>
      </c>
      <c r="V33" s="154">
        <v>31058.100000000006</v>
      </c>
      <c r="W33" s="154">
        <v>31539.86900000001</v>
      </c>
      <c r="X33" s="154">
        <v>33068.363999999994</v>
      </c>
      <c r="Y33" s="154">
        <v>35573.933999999957</v>
      </c>
      <c r="Z33" s="154">
        <v>34606.108999999997</v>
      </c>
      <c r="AA33" s="154">
        <v>36493.042000000009</v>
      </c>
      <c r="AB33" s="154">
        <v>28939.759999999998</v>
      </c>
      <c r="AC33" s="154">
        <v>35107.968000000023</v>
      </c>
      <c r="AD33" s="119">
        <v>34675.01300000005</v>
      </c>
      <c r="AE33" s="52">
        <f t="shared" si="23"/>
        <v>-1.2332100792617002E-2</v>
      </c>
      <c r="AG33" s="198">
        <f t="shared" si="20"/>
        <v>2.4552842575993914</v>
      </c>
      <c r="AH33" s="157">
        <f t="shared" si="20"/>
        <v>2.2012427902355096</v>
      </c>
      <c r="AI33" s="157">
        <f t="shared" si="20"/>
        <v>1.8923654382954234</v>
      </c>
      <c r="AJ33" s="157">
        <f t="shared" si="20"/>
        <v>2.3594416740317734</v>
      </c>
      <c r="AK33" s="157">
        <f t="shared" si="20"/>
        <v>2.6818729356906932</v>
      </c>
      <c r="AL33" s="157">
        <f t="shared" si="20"/>
        <v>2.7474026310017368</v>
      </c>
      <c r="AM33" s="157">
        <f t="shared" si="20"/>
        <v>2.3909894211379137</v>
      </c>
      <c r="AN33" s="157">
        <f t="shared" si="20"/>
        <v>2.6441904855347453</v>
      </c>
      <c r="AO33" s="157">
        <f t="shared" si="20"/>
        <v>2.4025006171809284</v>
      </c>
      <c r="AP33" s="157">
        <f t="shared" si="20"/>
        <v>2.5432874794546838</v>
      </c>
      <c r="AQ33" s="157">
        <f t="shared" si="20"/>
        <v>2.5567507968930014</v>
      </c>
      <c r="AR33" s="157">
        <f t="shared" si="20"/>
        <v>2.7072195800906469</v>
      </c>
      <c r="AS33" s="157">
        <f t="shared" ref="AS33" si="30">(AD33/N33)*10</f>
        <v>2.634142207769667</v>
      </c>
      <c r="AT33" s="52">
        <f t="shared" ref="AT33" si="31">IF(AS33="","",(AS33-AR33)/AR33)</f>
        <v>-2.6993514991692329E-2</v>
      </c>
      <c r="AW33" s="105"/>
    </row>
    <row r="34" spans="1:49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19">
        <v>123499.20000000001</v>
      </c>
      <c r="O34" s="52">
        <f t="shared" si="22"/>
        <v>-9.4261113231441623E-2</v>
      </c>
      <c r="Q34" s="109" t="s">
        <v>78</v>
      </c>
      <c r="R34" s="19">
        <v>28421.635000000002</v>
      </c>
      <c r="S34" s="154">
        <v>31101.468000000008</v>
      </c>
      <c r="T34" s="154">
        <v>27821.58</v>
      </c>
      <c r="U34" s="154">
        <v>30041.770000000019</v>
      </c>
      <c r="V34" s="154">
        <v>29496.788000000015</v>
      </c>
      <c r="W34" s="154">
        <v>31068.588000000022</v>
      </c>
      <c r="X34" s="154">
        <v>31963.873999999989</v>
      </c>
      <c r="Y34" s="154">
        <v>36419.877999999997</v>
      </c>
      <c r="Z34" s="154">
        <v>35474.750999999997</v>
      </c>
      <c r="AA34" s="154">
        <v>29960.277999999991</v>
      </c>
      <c r="AB34" s="154">
        <v>34243.893000000018</v>
      </c>
      <c r="AC34" s="154">
        <v>37052.935999999958</v>
      </c>
      <c r="AD34" s="119">
        <v>32186.543000000009</v>
      </c>
      <c r="AE34" s="52">
        <f t="shared" si="23"/>
        <v>-0.13133623203300152</v>
      </c>
      <c r="AG34" s="198">
        <f t="shared" si="20"/>
        <v>2.1020165625234823</v>
      </c>
      <c r="AH34" s="157">
        <f t="shared" si="20"/>
        <v>1.7740098041642658</v>
      </c>
      <c r="AI34" s="157">
        <f t="shared" si="20"/>
        <v>2.354680177351006</v>
      </c>
      <c r="AJ34" s="157">
        <f t="shared" si="20"/>
        <v>1.9712545810595916</v>
      </c>
      <c r="AK34" s="157">
        <f t="shared" si="20"/>
        <v>2.5708010782503732</v>
      </c>
      <c r="AL34" s="157">
        <f t="shared" si="20"/>
        <v>2.691606613908089</v>
      </c>
      <c r="AM34" s="157">
        <f t="shared" si="20"/>
        <v>2.5245321454200687</v>
      </c>
      <c r="AN34" s="157">
        <f t="shared" si="20"/>
        <v>2.3212555829506831</v>
      </c>
      <c r="AO34" s="157">
        <f t="shared" si="20"/>
        <v>2.4196352167128494</v>
      </c>
      <c r="AP34" s="157">
        <f t="shared" si="20"/>
        <v>2.6077093653063175</v>
      </c>
      <c r="AQ34" s="157">
        <f t="shared" si="20"/>
        <v>2.6111078111666934</v>
      </c>
      <c r="AR34" s="157">
        <f t="shared" si="20"/>
        <v>2.7174495870537294</v>
      </c>
      <c r="AS34" s="157">
        <f t="shared" ref="AS34" si="32">(AD34/N34)*10</f>
        <v>2.6062146961275867</v>
      </c>
      <c r="AT34" s="52">
        <f t="shared" ref="AT34" si="33">IF(AS34="","",(AS34-AR34)/AR34)</f>
        <v>-4.0933561916320235E-2</v>
      </c>
      <c r="AW34" s="105"/>
    </row>
    <row r="35" spans="1:49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19">
        <v>123708.19999999998</v>
      </c>
      <c r="O35" s="52">
        <f t="shared" si="22"/>
        <v>3.1072738818581826E-2</v>
      </c>
      <c r="Q35" s="109" t="s">
        <v>79</v>
      </c>
      <c r="R35" s="19">
        <v>32779.412000000004</v>
      </c>
      <c r="S35" s="154">
        <v>32399.374999999993</v>
      </c>
      <c r="T35" s="154">
        <v>32672.658999999996</v>
      </c>
      <c r="U35" s="154">
        <v>33859.816999999988</v>
      </c>
      <c r="V35" s="154">
        <v>36267.96699999999</v>
      </c>
      <c r="W35" s="154">
        <v>36630.704999999973</v>
      </c>
      <c r="X35" s="154">
        <v>36275.366999999962</v>
      </c>
      <c r="Y35" s="154">
        <v>35138.28200000005</v>
      </c>
      <c r="Z35" s="154">
        <v>35499.514000000003</v>
      </c>
      <c r="AA35" s="154">
        <v>41925.194999999985</v>
      </c>
      <c r="AB35" s="154">
        <v>39852.698999999964</v>
      </c>
      <c r="AC35" s="154">
        <v>35007.287999999979</v>
      </c>
      <c r="AD35" s="119">
        <v>33656.500999999982</v>
      </c>
      <c r="AE35" s="52">
        <f t="shared" si="23"/>
        <v>-3.8585879603127142E-2</v>
      </c>
      <c r="AG35" s="198">
        <f t="shared" si="20"/>
        <v>2.5730718413288924</v>
      </c>
      <c r="AH35" s="157">
        <f t="shared" si="20"/>
        <v>2.1152117341675951</v>
      </c>
      <c r="AI35" s="157">
        <f t="shared" si="20"/>
        <v>2.0786182429808124</v>
      </c>
      <c r="AJ35" s="157">
        <f t="shared" si="20"/>
        <v>2.2082312689324564</v>
      </c>
      <c r="AK35" s="157">
        <f t="shared" si="20"/>
        <v>2.8364029516511247</v>
      </c>
      <c r="AL35" s="157">
        <f t="shared" si="20"/>
        <v>2.9159914494554884</v>
      </c>
      <c r="AM35" s="157">
        <f t="shared" si="20"/>
        <v>2.6482236092860245</v>
      </c>
      <c r="AN35" s="157">
        <f t="shared" si="20"/>
        <v>2.4414298807413699</v>
      </c>
      <c r="AO35" s="157">
        <f t="shared" si="20"/>
        <v>2.5776024338708856</v>
      </c>
      <c r="AP35" s="157">
        <f t="shared" si="20"/>
        <v>2.962909422884465</v>
      </c>
      <c r="AQ35" s="157">
        <f t="shared" si="20"/>
        <v>2.6702840031607016</v>
      </c>
      <c r="AR35" s="157">
        <f t="shared" si="20"/>
        <v>2.9177581046988688</v>
      </c>
      <c r="AS35" s="157">
        <f t="shared" ref="AS35" si="34">(AD35/N35)*10</f>
        <v>2.7206362229827925</v>
      </c>
      <c r="AT35" s="52">
        <f t="shared" ref="AT35" si="35">IF(AS35="","",(AS35-AR35)/AR35)</f>
        <v>-6.7559363950912749E-2</v>
      </c>
      <c r="AW35" s="105"/>
    </row>
    <row r="36" spans="1:49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19"/>
      <c r="O36" s="52" t="str">
        <f t="shared" si="22"/>
        <v/>
      </c>
      <c r="Q36" s="109" t="s">
        <v>80</v>
      </c>
      <c r="R36" s="19">
        <v>21851.23599999999</v>
      </c>
      <c r="S36" s="154">
        <v>23756.94100000001</v>
      </c>
      <c r="T36" s="154">
        <v>26722.863000000001</v>
      </c>
      <c r="U36" s="154">
        <v>25745.833000000013</v>
      </c>
      <c r="V36" s="154">
        <v>21196.857</v>
      </c>
      <c r="W36" s="154">
        <v>23742.381999999994</v>
      </c>
      <c r="X36" s="154">
        <v>27458.442999999999</v>
      </c>
      <c r="Y36" s="154">
        <v>27213.074000000004</v>
      </c>
      <c r="Z36" s="154">
        <v>30488.754000000001</v>
      </c>
      <c r="AA36" s="154">
        <v>28270.806999999997</v>
      </c>
      <c r="AB36" s="154">
        <v>25817.175000000007</v>
      </c>
      <c r="AC36" s="154">
        <v>25658.437000000005</v>
      </c>
      <c r="AD36" s="119"/>
      <c r="AE36" s="52" t="str">
        <f t="shared" si="23"/>
        <v/>
      </c>
      <c r="AG36" s="198">
        <f t="shared" si="20"/>
        <v>2.596858038930463</v>
      </c>
      <c r="AH36" s="157">
        <f t="shared" si="20"/>
        <v>2.5390380338304137</v>
      </c>
      <c r="AI36" s="157">
        <f t="shared" si="20"/>
        <v>2.4369051446930676</v>
      </c>
      <c r="AJ36" s="157">
        <f t="shared" si="20"/>
        <v>3.0047628823362675</v>
      </c>
      <c r="AK36" s="157">
        <f t="shared" si="20"/>
        <v>2.8217482283915563</v>
      </c>
      <c r="AL36" s="157">
        <f t="shared" si="20"/>
        <v>3.0548593316653818</v>
      </c>
      <c r="AM36" s="157">
        <f t="shared" si="20"/>
        <v>2.4088946240090925</v>
      </c>
      <c r="AN36" s="157">
        <f t="shared" si="20"/>
        <v>2.4788911781300693</v>
      </c>
      <c r="AO36" s="157">
        <f t="shared" si="20"/>
        <v>2.6460630977752024</v>
      </c>
      <c r="AP36" s="157">
        <f t="shared" si="20"/>
        <v>2.7962553403787336</v>
      </c>
      <c r="AQ36" s="157">
        <f t="shared" si="20"/>
        <v>2.8847610738564002</v>
      </c>
      <c r="AR36" s="157">
        <f t="shared" si="20"/>
        <v>2.8576564297455391</v>
      </c>
      <c r="AS36" s="157"/>
      <c r="AT36" s="52"/>
      <c r="AW36" s="105"/>
    </row>
    <row r="37" spans="1:49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19"/>
      <c r="O37" s="52" t="str">
        <f t="shared" si="22"/>
        <v/>
      </c>
      <c r="Q37" s="109" t="s">
        <v>81</v>
      </c>
      <c r="R37" s="19">
        <v>36869.314999999995</v>
      </c>
      <c r="S37" s="154">
        <v>38144.778000000013</v>
      </c>
      <c r="T37" s="154">
        <v>35747.971000000005</v>
      </c>
      <c r="U37" s="154">
        <v>35405.063999999991</v>
      </c>
      <c r="V37" s="154">
        <v>39468.506000000016</v>
      </c>
      <c r="W37" s="154">
        <v>36656.012999999941</v>
      </c>
      <c r="X37" s="154">
        <v>39730.441999999974</v>
      </c>
      <c r="Y37" s="154">
        <v>38905.268000000018</v>
      </c>
      <c r="Z37" s="154">
        <v>37110.972999999998</v>
      </c>
      <c r="AA37" s="154">
        <v>44437.182000000023</v>
      </c>
      <c r="AB37" s="154">
        <v>35516.305999999968</v>
      </c>
      <c r="AC37" s="154">
        <v>38379.319000000003</v>
      </c>
      <c r="AD37" s="119"/>
      <c r="AE37" s="52" t="str">
        <f t="shared" si="23"/>
        <v/>
      </c>
      <c r="AG37" s="198">
        <f t="shared" si="20"/>
        <v>2.6609147163514684</v>
      </c>
      <c r="AH37" s="157">
        <f t="shared" si="20"/>
        <v>2.4477706740286518</v>
      </c>
      <c r="AI37" s="157">
        <f t="shared" si="20"/>
        <v>2.1417496349682335</v>
      </c>
      <c r="AJ37" s="157">
        <f t="shared" si="20"/>
        <v>2.5106144445623939</v>
      </c>
      <c r="AK37" s="157">
        <f t="shared" si="20"/>
        <v>3.1842521435822113</v>
      </c>
      <c r="AL37" s="157">
        <f t="shared" si="20"/>
        <v>3.3649454435831103</v>
      </c>
      <c r="AM37" s="157">
        <f t="shared" si="20"/>
        <v>2.7034880868546924</v>
      </c>
      <c r="AN37" s="157">
        <f t="shared" si="20"/>
        <v>2.6358170139749189</v>
      </c>
      <c r="AO37" s="157">
        <f t="shared" si="20"/>
        <v>3.1656773651131371</v>
      </c>
      <c r="AP37" s="157">
        <f t="shared" si="20"/>
        <v>3.2745226936823624</v>
      </c>
      <c r="AQ37" s="157">
        <f t="shared" si="20"/>
        <v>2.8372562827357921</v>
      </c>
      <c r="AR37" s="157">
        <f t="shared" si="20"/>
        <v>3.0130879305787333</v>
      </c>
      <c r="AS37" s="157"/>
      <c r="AT37" s="52"/>
      <c r="AW37" s="105"/>
    </row>
    <row r="38" spans="1:49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19"/>
      <c r="O38" s="52" t="str">
        <f t="shared" si="22"/>
        <v/>
      </c>
      <c r="Q38" s="109" t="s">
        <v>82</v>
      </c>
      <c r="R38" s="19">
        <v>39727.941999999974</v>
      </c>
      <c r="S38" s="154">
        <v>40734.826999999983</v>
      </c>
      <c r="T38" s="154">
        <v>48266.111999999994</v>
      </c>
      <c r="U38" s="154">
        <v>48573.176999999916</v>
      </c>
      <c r="V38" s="154">
        <v>47199.009999999987</v>
      </c>
      <c r="W38" s="154">
        <v>49361.275999999947</v>
      </c>
      <c r="X38" s="154">
        <v>45412.628000000033</v>
      </c>
      <c r="Y38" s="154">
        <v>51801.627999999968</v>
      </c>
      <c r="Z38" s="154">
        <v>54582.834000000003</v>
      </c>
      <c r="AA38" s="154">
        <v>54939.106999999975</v>
      </c>
      <c r="AB38" s="154">
        <v>39610.614999999998</v>
      </c>
      <c r="AC38" s="154">
        <v>40227.44400000004</v>
      </c>
      <c r="AD38" s="119"/>
      <c r="AE38" s="52" t="str">
        <f t="shared" si="23"/>
        <v/>
      </c>
      <c r="AG38" s="198">
        <f t="shared" si="20"/>
        <v>3.2539314368583776</v>
      </c>
      <c r="AH38" s="157">
        <f t="shared" si="20"/>
        <v>3.1337083285605001</v>
      </c>
      <c r="AI38" s="157">
        <f t="shared" si="20"/>
        <v>2.2562326611474677</v>
      </c>
      <c r="AJ38" s="157">
        <f t="shared" si="20"/>
        <v>3.3901116276712977</v>
      </c>
      <c r="AK38" s="157">
        <f t="shared" si="20"/>
        <v>3.3140091652530894</v>
      </c>
      <c r="AL38" s="157">
        <f t="shared" si="20"/>
        <v>3.4292885910740196</v>
      </c>
      <c r="AM38" s="157">
        <f t="shared" si="20"/>
        <v>3.2799387414257781</v>
      </c>
      <c r="AN38" s="157">
        <f t="shared" si="20"/>
        <v>3.0212068642228891</v>
      </c>
      <c r="AO38" s="157">
        <f t="shared" si="20"/>
        <v>3.2532448061198354</v>
      </c>
      <c r="AP38" s="157">
        <f t="shared" si="20"/>
        <v>3.4008016340950329</v>
      </c>
      <c r="AQ38" s="157">
        <f t="shared" si="20"/>
        <v>3.1623807399392989</v>
      </c>
      <c r="AR38" s="157">
        <f t="shared" si="20"/>
        <v>3.1617372629813776</v>
      </c>
      <c r="AS38" s="157"/>
      <c r="AT38" s="52"/>
      <c r="AW38" s="105"/>
    </row>
    <row r="39" spans="1:49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19"/>
      <c r="O39" s="52" t="str">
        <f t="shared" si="22"/>
        <v/>
      </c>
      <c r="Q39" s="109" t="s">
        <v>83</v>
      </c>
      <c r="R39" s="19">
        <v>50334.872000000032</v>
      </c>
      <c r="S39" s="154">
        <v>48986.57900000002</v>
      </c>
      <c r="T39" s="154">
        <v>51362.042000000016</v>
      </c>
      <c r="U39" s="154">
        <v>51289.855999999963</v>
      </c>
      <c r="V39" s="154">
        <v>48284.936000000031</v>
      </c>
      <c r="W39" s="154">
        <v>53105.856999999989</v>
      </c>
      <c r="X39" s="154">
        <v>59549.020999999986</v>
      </c>
      <c r="Y39" s="154">
        <v>59908.970000000067</v>
      </c>
      <c r="Z39" s="154">
        <v>53697.078000000001</v>
      </c>
      <c r="AA39" s="154">
        <v>48381.740000000013</v>
      </c>
      <c r="AB39" s="154">
        <v>43825.39899999999</v>
      </c>
      <c r="AC39" s="154">
        <v>46964.612000000016</v>
      </c>
      <c r="AD39" s="119"/>
      <c r="AE39" s="52" t="str">
        <f t="shared" si="23"/>
        <v/>
      </c>
      <c r="AG39" s="198">
        <f t="shared" si="20"/>
        <v>3.2414904621629503</v>
      </c>
      <c r="AH39" s="157">
        <f t="shared" si="20"/>
        <v>2.5668080317411479</v>
      </c>
      <c r="AI39" s="157">
        <f t="shared" ref="AI39:AQ41" si="36">IF(T39="","",(T39/D39)*10)</f>
        <v>3.1227660965473962</v>
      </c>
      <c r="AJ39" s="157">
        <f t="shared" si="36"/>
        <v>3.2923693141074821</v>
      </c>
      <c r="AK39" s="157">
        <f t="shared" si="36"/>
        <v>3.4202920027254784</v>
      </c>
      <c r="AL39" s="157">
        <f t="shared" si="36"/>
        <v>3.4483133730908344</v>
      </c>
      <c r="AM39" s="157">
        <f t="shared" si="36"/>
        <v>3.0834533940913951</v>
      </c>
      <c r="AN39" s="157">
        <f t="shared" si="36"/>
        <v>2.9683270442133765</v>
      </c>
      <c r="AO39" s="157">
        <f t="shared" si="36"/>
        <v>3.3181225695901304</v>
      </c>
      <c r="AP39" s="157">
        <f t="shared" si="36"/>
        <v>3.2080125021789963</v>
      </c>
      <c r="AQ39" s="157">
        <f t="shared" si="36"/>
        <v>3.0872727608300847</v>
      </c>
      <c r="AR39" s="157">
        <f>IF(AC39="","",(AC39/M39)*10)</f>
        <v>3.0523879633076105</v>
      </c>
      <c r="AS39" s="157"/>
      <c r="AT39" s="52"/>
      <c r="AW39" s="105"/>
    </row>
    <row r="40" spans="1:49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19"/>
      <c r="O40" s="52" t="str">
        <f t="shared" si="22"/>
        <v/>
      </c>
      <c r="Q40" s="110" t="s">
        <v>84</v>
      </c>
      <c r="R40" s="19">
        <v>35379.044000000002</v>
      </c>
      <c r="S40" s="154">
        <v>37144.067999999992</v>
      </c>
      <c r="T40" s="154">
        <v>37986.12000000001</v>
      </c>
      <c r="U40" s="154">
        <v>33420.183999999987</v>
      </c>
      <c r="V40" s="154">
        <v>33733.983000000022</v>
      </c>
      <c r="W40" s="154">
        <v>36039.897999999965</v>
      </c>
      <c r="X40" s="154">
        <v>34055.992000000013</v>
      </c>
      <c r="Y40" s="154">
        <v>36034.477999999988</v>
      </c>
      <c r="Z40" s="154">
        <v>35921.741999999998</v>
      </c>
      <c r="AA40" s="154">
        <v>37043.72399999998</v>
      </c>
      <c r="AB40" s="154">
        <v>32897.341999999997</v>
      </c>
      <c r="AC40" s="154">
        <v>33474.04300000002</v>
      </c>
      <c r="AD40" s="119"/>
      <c r="AE40" s="52" t="str">
        <f t="shared" si="23"/>
        <v/>
      </c>
      <c r="AG40" s="198">
        <f t="shared" si="20"/>
        <v>2.3641849315690981</v>
      </c>
      <c r="AH40" s="157">
        <f t="shared" si="20"/>
        <v>2.3331363931299971</v>
      </c>
      <c r="AI40" s="157">
        <f t="shared" si="36"/>
        <v>1.8672394304510065</v>
      </c>
      <c r="AJ40" s="157">
        <f t="shared" si="36"/>
        <v>3.0775081161693092</v>
      </c>
      <c r="AK40" s="157">
        <f t="shared" si="36"/>
        <v>3.1734234355002373</v>
      </c>
      <c r="AL40" s="157">
        <f t="shared" si="36"/>
        <v>3.0922544640903604</v>
      </c>
      <c r="AM40" s="157">
        <f t="shared" si="36"/>
        <v>2.9933333802103839</v>
      </c>
      <c r="AN40" s="157">
        <f t="shared" si="36"/>
        <v>2.4409599211403106</v>
      </c>
      <c r="AO40" s="157">
        <f t="shared" si="36"/>
        <v>3.0553693343062638</v>
      </c>
      <c r="AP40" s="157">
        <f t="shared" si="36"/>
        <v>2.9890526462560034</v>
      </c>
      <c r="AQ40" s="157">
        <f t="shared" si="36"/>
        <v>3.0440906927318663</v>
      </c>
      <c r="AR40" s="157">
        <f>IF(AC40="","",(AC40/M40)*10)</f>
        <v>2.8814276072156284</v>
      </c>
      <c r="AS40" s="157"/>
      <c r="AT40" s="52"/>
      <c r="AW40" s="105"/>
    </row>
    <row r="41" spans="1:49" ht="20.100000000000001" customHeight="1" thickBot="1" x14ac:dyDescent="0.3">
      <c r="A41" s="35" t="str">
        <f>A19</f>
        <v>jan-jul</v>
      </c>
      <c r="B41" s="167">
        <f>SUM(B29:B35)</f>
        <v>847234.55999999994</v>
      </c>
      <c r="C41" s="168">
        <f t="shared" ref="C41:N41" si="37">SUM(C29:C35)</f>
        <v>952393.34</v>
      </c>
      <c r="D41" s="168">
        <f t="shared" si="37"/>
        <v>1008268.17</v>
      </c>
      <c r="E41" s="168">
        <f t="shared" si="37"/>
        <v>1003688.8300000001</v>
      </c>
      <c r="F41" s="168">
        <f t="shared" si="37"/>
        <v>795525.87999999989</v>
      </c>
      <c r="G41" s="168">
        <f t="shared" si="37"/>
        <v>801372.49999999988</v>
      </c>
      <c r="H41" s="168">
        <f t="shared" si="37"/>
        <v>940484.81999999983</v>
      </c>
      <c r="I41" s="168">
        <f t="shared" si="37"/>
        <v>900336.41</v>
      </c>
      <c r="J41" s="168">
        <f t="shared" si="37"/>
        <v>1001878.01</v>
      </c>
      <c r="K41" s="168">
        <f t="shared" si="37"/>
        <v>894867.41999999981</v>
      </c>
      <c r="L41" s="168">
        <f t="shared" si="37"/>
        <v>821793.62999999989</v>
      </c>
      <c r="M41" s="168">
        <f t="shared" si="37"/>
        <v>894297.92999999993</v>
      </c>
      <c r="N41" s="169">
        <f t="shared" si="37"/>
        <v>861056.9299999997</v>
      </c>
      <c r="O41" s="61">
        <f t="shared" si="22"/>
        <v>-3.7169939552471332E-2</v>
      </c>
      <c r="Q41" s="109"/>
      <c r="R41" s="167">
        <f>SUM(R29:R35)</f>
        <v>201994.24299999996</v>
      </c>
      <c r="S41" s="168">
        <f t="shared" ref="S41:AD41" si="38">SUM(S29:S35)</f>
        <v>202220.37900000002</v>
      </c>
      <c r="T41" s="168">
        <f t="shared" si="38"/>
        <v>205977.98599999998</v>
      </c>
      <c r="U41" s="168">
        <f t="shared" si="38"/>
        <v>213163.93999999994</v>
      </c>
      <c r="V41" s="168">
        <f t="shared" si="38"/>
        <v>217069.87700000004</v>
      </c>
      <c r="W41" s="168">
        <f t="shared" si="38"/>
        <v>222981.96499999997</v>
      </c>
      <c r="X41" s="168">
        <f t="shared" si="38"/>
        <v>225058.27499999997</v>
      </c>
      <c r="Y41" s="168">
        <f t="shared" si="38"/>
        <v>228501.03399999993</v>
      </c>
      <c r="Z41" s="168">
        <f t="shared" si="38"/>
        <v>242400.71399999998</v>
      </c>
      <c r="AA41" s="168">
        <f t="shared" si="38"/>
        <v>241857.39199999996</v>
      </c>
      <c r="AB41" s="168">
        <f t="shared" si="38"/>
        <v>216287.30499999999</v>
      </c>
      <c r="AC41" s="168">
        <f t="shared" si="38"/>
        <v>244942.03500000003</v>
      </c>
      <c r="AD41" s="169">
        <f t="shared" si="38"/>
        <v>232984.67900000012</v>
      </c>
      <c r="AE41" s="57">
        <f t="shared" si="23"/>
        <v>-4.8817084417543566E-2</v>
      </c>
      <c r="AG41" s="199">
        <f t="shared" si="20"/>
        <v>2.3841596239888982</v>
      </c>
      <c r="AH41" s="173">
        <f t="shared" si="20"/>
        <v>2.1232863619142908</v>
      </c>
      <c r="AI41" s="173">
        <f t="shared" si="36"/>
        <v>2.0428889072239578</v>
      </c>
      <c r="AJ41" s="173">
        <f t="shared" si="36"/>
        <v>2.1238050442386607</v>
      </c>
      <c r="AK41" s="173">
        <f t="shared" si="36"/>
        <v>2.7286337560759186</v>
      </c>
      <c r="AL41" s="173">
        <f t="shared" si="36"/>
        <v>2.7825008345058011</v>
      </c>
      <c r="AM41" s="173">
        <f t="shared" si="36"/>
        <v>2.393002738736389</v>
      </c>
      <c r="AN41" s="173">
        <f t="shared" si="36"/>
        <v>2.537951719624445</v>
      </c>
      <c r="AO41" s="173">
        <f t="shared" si="36"/>
        <v>2.4194633636085094</v>
      </c>
      <c r="AP41" s="173">
        <f t="shared" si="36"/>
        <v>2.7027175936296799</v>
      </c>
      <c r="AQ41" s="173">
        <f t="shared" si="36"/>
        <v>2.6318931797998975</v>
      </c>
      <c r="AR41" s="173">
        <f>IF(AC41="","",(AC41/M41)*10)</f>
        <v>2.7389310293941982</v>
      </c>
      <c r="AS41" s="173">
        <f>IF(AD41="","",(AD41/N41)*10)</f>
        <v>2.705798779181769</v>
      </c>
      <c r="AT41" s="61">
        <f t="shared" ref="AT41:AT42" si="39">IF(AS41="","",(AS41-AR41)/AR41)</f>
        <v>-1.209678150229194E-2</v>
      </c>
      <c r="AW41" s="105"/>
    </row>
    <row r="42" spans="1:49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M42" si="40">SUM(E29:E31)</f>
        <v>397992.19999999995</v>
      </c>
      <c r="F42" s="154">
        <f t="shared" si="40"/>
        <v>320914.02999999997</v>
      </c>
      <c r="G42" s="154">
        <f t="shared" si="40"/>
        <v>319240.09999999998</v>
      </c>
      <c r="H42" s="154">
        <f t="shared" si="40"/>
        <v>375788.15999999986</v>
      </c>
      <c r="I42" s="154">
        <f t="shared" si="40"/>
        <v>329821.17</v>
      </c>
      <c r="J42" s="154">
        <f t="shared" si="40"/>
        <v>409296.98</v>
      </c>
      <c r="K42" s="154">
        <f t="shared" si="40"/>
        <v>362582.60999999987</v>
      </c>
      <c r="L42" s="154">
        <f t="shared" si="40"/>
        <v>323969.94999999995</v>
      </c>
      <c r="M42" s="154">
        <f t="shared" si="40"/>
        <v>371518.00999999989</v>
      </c>
      <c r="N42" s="154">
        <f t="shared" ref="N42" si="41">SUM(N29:N31)</f>
        <v>348571.84999999986</v>
      </c>
      <c r="O42" s="61">
        <f t="shared" si="22"/>
        <v>-6.1763250723699877E-2</v>
      </c>
      <c r="Q42" s="108" t="s">
        <v>85</v>
      </c>
      <c r="R42" s="19">
        <f>SUM(R29:R31)</f>
        <v>82216.569999999963</v>
      </c>
      <c r="S42" s="154">
        <f>SUM(S29:S31)</f>
        <v>78766.856</v>
      </c>
      <c r="T42" s="154">
        <f>SUM(T29:T31)</f>
        <v>86315.356999999989</v>
      </c>
      <c r="U42" s="154">
        <f t="shared" ref="U42:AD42" si="42">SUM(U29:U31)</f>
        <v>84446.709999999992</v>
      </c>
      <c r="V42" s="154">
        <f t="shared" si="42"/>
        <v>88812.746000000028</v>
      </c>
      <c r="W42" s="154">
        <f t="shared" si="42"/>
        <v>88470.203999999969</v>
      </c>
      <c r="X42" s="154">
        <f t="shared" si="42"/>
        <v>91011.791000000027</v>
      </c>
      <c r="Y42" s="154">
        <f t="shared" si="42"/>
        <v>89366.013999999952</v>
      </c>
      <c r="Z42" s="154">
        <f t="shared" si="42"/>
        <v>99643.168000000005</v>
      </c>
      <c r="AA42" s="154">
        <f t="shared" si="42"/>
        <v>99340.117999999988</v>
      </c>
      <c r="AB42" s="154">
        <f t="shared" si="42"/>
        <v>86053.720000000016</v>
      </c>
      <c r="AC42" s="154">
        <f t="shared" si="42"/>
        <v>101509.05600000001</v>
      </c>
      <c r="AD42" s="154">
        <f t="shared" si="42"/>
        <v>97446.615000000049</v>
      </c>
      <c r="AE42" s="52">
        <f t="shared" si="23"/>
        <v>-4.0020478566956251E-2</v>
      </c>
      <c r="AG42" s="197">
        <f t="shared" si="20"/>
        <v>2.4364590200545351</v>
      </c>
      <c r="AH42" s="156">
        <f t="shared" si="20"/>
        <v>2.3667894900255999</v>
      </c>
      <c r="AI42" s="156">
        <f t="shared" si="20"/>
        <v>1.9850252923809542</v>
      </c>
      <c r="AJ42" s="156">
        <f t="shared" si="20"/>
        <v>2.1218182165379122</v>
      </c>
      <c r="AK42" s="156">
        <f t="shared" si="20"/>
        <v>2.7674934000236773</v>
      </c>
      <c r="AL42" s="156">
        <f t="shared" si="20"/>
        <v>2.7712747865947911</v>
      </c>
      <c r="AM42" s="156">
        <f t="shared" si="20"/>
        <v>2.4218908599994227</v>
      </c>
      <c r="AN42" s="156">
        <f t="shared" si="20"/>
        <v>2.7095293488892769</v>
      </c>
      <c r="AO42" s="156">
        <f t="shared" si="20"/>
        <v>2.4344955587016552</v>
      </c>
      <c r="AP42" s="156">
        <f t="shared" si="20"/>
        <v>2.7397926778672597</v>
      </c>
      <c r="AQ42" s="156">
        <f t="shared" si="20"/>
        <v>2.6562253690504329</v>
      </c>
      <c r="AR42" s="156">
        <f t="shared" si="20"/>
        <v>2.7322782009948869</v>
      </c>
      <c r="AS42" s="304">
        <f>IF(AD42="","",(AD42/N42)*10)</f>
        <v>2.7955962307340676</v>
      </c>
      <c r="AT42" s="61">
        <f t="shared" si="39"/>
        <v>2.3174078582526871E-2</v>
      </c>
      <c r="AW42" s="105"/>
    </row>
    <row r="43" spans="1:49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M43" si="43">SUM(E32:E34)</f>
        <v>452362.07000000007</v>
      </c>
      <c r="F43" s="154">
        <f t="shared" si="43"/>
        <v>346745.78999999992</v>
      </c>
      <c r="G43" s="154">
        <f t="shared" si="43"/>
        <v>356512.32999999996</v>
      </c>
      <c r="H43" s="154">
        <f t="shared" si="43"/>
        <v>427716.65999999992</v>
      </c>
      <c r="I43" s="154">
        <f t="shared" si="43"/>
        <v>426590.23</v>
      </c>
      <c r="J43" s="154">
        <f t="shared" si="43"/>
        <v>454858.03</v>
      </c>
      <c r="K43" s="154">
        <f t="shared" si="43"/>
        <v>390784.71999999991</v>
      </c>
      <c r="L43" s="154">
        <f t="shared" si="43"/>
        <v>348578.50999999989</v>
      </c>
      <c r="M43" s="154">
        <f t="shared" si="43"/>
        <v>402799.82999999984</v>
      </c>
      <c r="N43" s="154">
        <f t="shared" ref="N43" si="44">SUM(N32:N34)</f>
        <v>388776.88</v>
      </c>
      <c r="O43" s="52">
        <f t="shared" si="22"/>
        <v>-3.4813693938251768E-2</v>
      </c>
      <c r="Q43" s="109" t="s">
        <v>86</v>
      </c>
      <c r="R43" s="19">
        <f>SUM(R32:R34)</f>
        <v>86998.260999999969</v>
      </c>
      <c r="S43" s="154">
        <f>SUM(S32:S34)</f>
        <v>91054.148000000016</v>
      </c>
      <c r="T43" s="154">
        <f>SUM(T32:T34)</f>
        <v>86989.97</v>
      </c>
      <c r="U43" s="154">
        <f t="shared" ref="U43:AD43" si="45">SUM(U32:U34)</f>
        <v>94857.412999999986</v>
      </c>
      <c r="V43" s="154">
        <f t="shared" si="45"/>
        <v>91989.164000000033</v>
      </c>
      <c r="W43" s="154">
        <f t="shared" si="45"/>
        <v>97881.056000000011</v>
      </c>
      <c r="X43" s="154">
        <f t="shared" si="45"/>
        <v>97771.116999999969</v>
      </c>
      <c r="Y43" s="154">
        <f t="shared" si="45"/>
        <v>103996.73799999995</v>
      </c>
      <c r="Z43" s="154">
        <f t="shared" si="45"/>
        <v>107258.03199999998</v>
      </c>
      <c r="AA43" s="154">
        <f t="shared" si="45"/>
        <v>100592.079</v>
      </c>
      <c r="AB43" s="154">
        <f t="shared" si="45"/>
        <v>90380.885999999999</v>
      </c>
      <c r="AC43" s="154">
        <f t="shared" si="45"/>
        <v>108425.69100000005</v>
      </c>
      <c r="AD43" s="154">
        <f t="shared" si="45"/>
        <v>101881.56300000008</v>
      </c>
      <c r="AE43" s="52">
        <f t="shared" si="23"/>
        <v>-6.0355880046915861E-2</v>
      </c>
      <c r="AG43" s="198">
        <f t="shared" si="20"/>
        <v>2.2750732862824821</v>
      </c>
      <c r="AH43" s="157">
        <f t="shared" si="20"/>
        <v>1.9521934010893327</v>
      </c>
      <c r="AI43" s="157">
        <f t="shared" si="20"/>
        <v>2.0898434558003469</v>
      </c>
      <c r="AJ43" s="157">
        <f t="shared" si="20"/>
        <v>2.0969356029341712</v>
      </c>
      <c r="AK43" s="157">
        <f t="shared" si="20"/>
        <v>2.6529280715996597</v>
      </c>
      <c r="AL43" s="157">
        <f t="shared" si="20"/>
        <v>2.7455167118623924</v>
      </c>
      <c r="AM43" s="157">
        <f t="shared" si="20"/>
        <v>2.2858851698692302</v>
      </c>
      <c r="AN43" s="157">
        <f t="shared" si="20"/>
        <v>2.4378602857360319</v>
      </c>
      <c r="AO43" s="157">
        <f t="shared" si="20"/>
        <v>2.3580551496474618</v>
      </c>
      <c r="AP43" s="157">
        <f t="shared" si="20"/>
        <v>2.5741047142273121</v>
      </c>
      <c r="AQ43" s="157">
        <f t="shared" si="20"/>
        <v>2.5928415954270969</v>
      </c>
      <c r="AR43" s="157">
        <f t="shared" si="20"/>
        <v>2.6918008133220934</v>
      </c>
      <c r="AS43" s="307">
        <f>IF(AD43="","",(AD43/N43)*10)</f>
        <v>2.6205664030227331</v>
      </c>
      <c r="AT43" s="52">
        <f t="shared" ref="AT43" si="46">IF(AS43="","",(AS43-AR43)/AR43)</f>
        <v>-2.6463477515428099E-2</v>
      </c>
      <c r="AW43" s="105"/>
    </row>
    <row r="44" spans="1:49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M44" si="47">SUM(E35:E37)</f>
        <v>380039.47999999986</v>
      </c>
      <c r="F44" s="154">
        <f t="shared" si="47"/>
        <v>326934.71000000002</v>
      </c>
      <c r="G44" s="154">
        <f t="shared" si="47"/>
        <v>312275.05999999988</v>
      </c>
      <c r="H44" s="154">
        <f t="shared" si="47"/>
        <v>397927.66000000009</v>
      </c>
      <c r="I44" s="154">
        <f t="shared" si="47"/>
        <v>401306.53999999992</v>
      </c>
      <c r="J44" s="154">
        <f t="shared" si="47"/>
        <v>370175.25</v>
      </c>
      <c r="K44" s="154">
        <f t="shared" si="47"/>
        <v>378308.29999999981</v>
      </c>
      <c r="L44" s="154">
        <f t="shared" si="47"/>
        <v>363918.54</v>
      </c>
      <c r="M44" s="154">
        <f t="shared" si="47"/>
        <v>337143.84999999986</v>
      </c>
      <c r="N44" s="154"/>
      <c r="O44" s="52" t="str">
        <f t="shared" si="22"/>
        <v/>
      </c>
      <c r="Q44" s="109" t="s">
        <v>87</v>
      </c>
      <c r="R44" s="19">
        <f>SUM(R35:R37)</f>
        <v>91499.962999999989</v>
      </c>
      <c r="S44" s="154">
        <f>SUM(S35:S37)</f>
        <v>94301.094000000012</v>
      </c>
      <c r="T44" s="154">
        <f>SUM(T35:T37)</f>
        <v>95143.493000000002</v>
      </c>
      <c r="U44" s="154">
        <f t="shared" ref="U44:AC44" si="48">SUM(U35:U37)</f>
        <v>95010.713999999993</v>
      </c>
      <c r="V44" s="154">
        <f t="shared" si="48"/>
        <v>96933.330000000016</v>
      </c>
      <c r="W44" s="154">
        <f t="shared" si="48"/>
        <v>97029.099999999919</v>
      </c>
      <c r="X44" s="154">
        <f t="shared" si="48"/>
        <v>103464.25199999993</v>
      </c>
      <c r="Y44" s="154">
        <f t="shared" si="48"/>
        <v>101256.62400000007</v>
      </c>
      <c r="Z44" s="154">
        <f t="shared" si="48"/>
        <v>103099.24100000001</v>
      </c>
      <c r="AA44" s="154">
        <f t="shared" si="48"/>
        <v>114633.18400000001</v>
      </c>
      <c r="AB44" s="154">
        <f t="shared" si="48"/>
        <v>101186.17999999993</v>
      </c>
      <c r="AC44" s="154">
        <f t="shared" si="48"/>
        <v>99045.043999999994</v>
      </c>
      <c r="AD44" s="154"/>
      <c r="AE44" s="52" t="str">
        <f t="shared" si="23"/>
        <v/>
      </c>
      <c r="AG44" s="198">
        <f t="shared" si="20"/>
        <v>2.613554504687233</v>
      </c>
      <c r="AH44" s="157">
        <f t="shared" si="20"/>
        <v>2.3424497621770386</v>
      </c>
      <c r="AI44" s="157">
        <f t="shared" si="20"/>
        <v>2.1934914163029777</v>
      </c>
      <c r="AJ44" s="157">
        <f t="shared" si="20"/>
        <v>2.5000222082189993</v>
      </c>
      <c r="AK44" s="157">
        <f t="shared" si="20"/>
        <v>2.9649140037776966</v>
      </c>
      <c r="AL44" s="157">
        <f t="shared" si="20"/>
        <v>3.1071677642140223</v>
      </c>
      <c r="AM44" s="157">
        <f t="shared" si="20"/>
        <v>2.6000769084511473</v>
      </c>
      <c r="AN44" s="157">
        <f t="shared" si="20"/>
        <v>2.5231740305054604</v>
      </c>
      <c r="AO44" s="157">
        <f t="shared" si="20"/>
        <v>2.7851467919586739</v>
      </c>
      <c r="AP44" s="157">
        <f t="shared" si="20"/>
        <v>3.0301524973150222</v>
      </c>
      <c r="AQ44" s="157">
        <f t="shared" si="20"/>
        <v>2.780462352921067</v>
      </c>
      <c r="AR44" s="157">
        <f t="shared" si="20"/>
        <v>2.9377680773355359</v>
      </c>
      <c r="AS44" s="157"/>
      <c r="AT44" s="52"/>
      <c r="AW44" s="105"/>
    </row>
    <row r="45" spans="1:49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N45" si="49">IF(E40="","",SUM(E38:E40))</f>
        <v>407657.96999999974</v>
      </c>
      <c r="F45" s="155">
        <f t="shared" si="49"/>
        <v>389896.20999999979</v>
      </c>
      <c r="G45" s="155">
        <f t="shared" si="49"/>
        <v>414494.53</v>
      </c>
      <c r="H45" s="155">
        <f t="shared" si="49"/>
        <v>445352.96000000014</v>
      </c>
      <c r="I45" s="155">
        <f t="shared" si="49"/>
        <v>520911.64999999973</v>
      </c>
      <c r="J45" s="155">
        <f t="shared" si="49"/>
        <v>447178.6</v>
      </c>
      <c r="K45" s="155">
        <f t="shared" si="49"/>
        <v>436294.14999999967</v>
      </c>
      <c r="L45" s="155">
        <f t="shared" si="49"/>
        <v>375280.25999999972</v>
      </c>
      <c r="M45" s="155">
        <f>SUM(M38:M40)</f>
        <v>397265.69</v>
      </c>
      <c r="N45" s="123" t="str">
        <f t="shared" si="49"/>
        <v/>
      </c>
      <c r="O45" s="55" t="str">
        <f t="shared" si="22"/>
        <v/>
      </c>
      <c r="Q45" s="110" t="s">
        <v>88</v>
      </c>
      <c r="R45" s="21">
        <f>SUM(R38:R40)</f>
        <v>125441.85800000001</v>
      </c>
      <c r="S45" s="155">
        <f>SUM(S38:S40)</f>
        <v>126865.47399999999</v>
      </c>
      <c r="T45" s="155">
        <f>IF(T40="","",SUM(T38:T40))</f>
        <v>137614.27400000003</v>
      </c>
      <c r="U45" s="155">
        <f t="shared" ref="U45:AD45" si="50">IF(U40="","",SUM(U38:U40))</f>
        <v>133283.21699999986</v>
      </c>
      <c r="V45" s="155">
        <f t="shared" si="50"/>
        <v>129217.92900000005</v>
      </c>
      <c r="W45" s="155">
        <f t="shared" si="50"/>
        <v>138507.0309999999</v>
      </c>
      <c r="X45" s="155">
        <f t="shared" si="50"/>
        <v>139017.64100000003</v>
      </c>
      <c r="Y45" s="155">
        <f t="shared" si="50"/>
        <v>147745.076</v>
      </c>
      <c r="Z45" s="155">
        <f t="shared" si="50"/>
        <v>144201.65400000001</v>
      </c>
      <c r="AA45" s="155">
        <f t="shared" si="50"/>
        <v>140364.57099999997</v>
      </c>
      <c r="AB45" s="155">
        <f t="shared" si="50"/>
        <v>116333.356</v>
      </c>
      <c r="AC45" s="155">
        <f>SUM(AC38:AC40)</f>
        <v>120666.09900000007</v>
      </c>
      <c r="AD45" s="155" t="str">
        <f t="shared" si="50"/>
        <v/>
      </c>
      <c r="AE45" s="55" t="str">
        <f t="shared" si="23"/>
        <v/>
      </c>
      <c r="AG45" s="200">
        <f t="shared" ref="AG45:AH45" si="51">(R45/B45)*10</f>
        <v>2.9376034082439215</v>
      </c>
      <c r="AH45" s="158">
        <f t="shared" si="51"/>
        <v>2.642822586054681</v>
      </c>
      <c r="AI45" s="158">
        <f t="shared" ref="AI45:AQ45" si="52">IF(T40="","",(T45/D45)*10)</f>
        <v>2.3651800960558829</v>
      </c>
      <c r="AJ45" s="158">
        <f t="shared" si="52"/>
        <v>3.2694863539648189</v>
      </c>
      <c r="AK45" s="158">
        <f t="shared" si="52"/>
        <v>3.3141622228130947</v>
      </c>
      <c r="AL45" s="158">
        <f t="shared" si="52"/>
        <v>3.3415888745262787</v>
      </c>
      <c r="AM45" s="158">
        <f t="shared" si="52"/>
        <v>3.1215160442629593</v>
      </c>
      <c r="AN45" s="158">
        <f t="shared" si="52"/>
        <v>2.8362789736032989</v>
      </c>
      <c r="AO45" s="158">
        <f t="shared" si="52"/>
        <v>3.2246993483140747</v>
      </c>
      <c r="AP45" s="158">
        <f t="shared" si="52"/>
        <v>3.2172003910664415</v>
      </c>
      <c r="AQ45" s="158">
        <f t="shared" si="52"/>
        <v>3.0999060808580792</v>
      </c>
      <c r="AR45" s="158">
        <f>IF(AC40="","",(AC45/M45)*10)</f>
        <v>3.0374155643795984</v>
      </c>
      <c r="AS45" s="158" t="str">
        <f>IF(AD40="","",(AD45/N45)*10)</f>
        <v/>
      </c>
      <c r="AT45" s="55"/>
      <c r="AW45" s="105"/>
    </row>
    <row r="46" spans="1:49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W46" s="105"/>
    </row>
    <row r="47" spans="1:49" ht="15.75" thickBot="1" x14ac:dyDescent="0.3">
      <c r="O47" s="107" t="s">
        <v>1</v>
      </c>
      <c r="AE47" s="297">
        <v>1000</v>
      </c>
      <c r="AT47" s="297" t="s">
        <v>47</v>
      </c>
      <c r="AW47" s="105"/>
    </row>
    <row r="48" spans="1:49" ht="20.100000000000001" customHeight="1" x14ac:dyDescent="0.25">
      <c r="A48" s="332" t="s">
        <v>15</v>
      </c>
      <c r="B48" s="334" t="s">
        <v>72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9"/>
      <c r="O48" s="330" t="s">
        <v>131</v>
      </c>
      <c r="Q48" s="335" t="s">
        <v>3</v>
      </c>
      <c r="R48" s="327" t="s">
        <v>72</v>
      </c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9"/>
      <c r="AE48" s="330" t="s">
        <v>131</v>
      </c>
      <c r="AG48" s="327" t="s">
        <v>72</v>
      </c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9"/>
      <c r="AT48" s="330" t="str">
        <f>AE48</f>
        <v>D       2022/2021</v>
      </c>
      <c r="AW48" s="105"/>
    </row>
    <row r="49" spans="1:49" ht="20.100000000000001" customHeight="1" thickBot="1" x14ac:dyDescent="0.3">
      <c r="A49" s="333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7">
        <v>2019</v>
      </c>
      <c r="L49" s="267">
        <v>2020</v>
      </c>
      <c r="M49" s="267">
        <v>2021</v>
      </c>
      <c r="N49" s="133">
        <v>2022</v>
      </c>
      <c r="O49" s="331"/>
      <c r="Q49" s="336"/>
      <c r="R49" s="25">
        <v>2010</v>
      </c>
      <c r="S49" s="135">
        <v>2011</v>
      </c>
      <c r="T49" s="135">
        <v>2012</v>
      </c>
      <c r="U49" s="135">
        <v>2013</v>
      </c>
      <c r="V49" s="135">
        <v>2014</v>
      </c>
      <c r="W49" s="135">
        <v>2015</v>
      </c>
      <c r="X49" s="135">
        <v>2016</v>
      </c>
      <c r="Y49" s="135">
        <v>2017</v>
      </c>
      <c r="Z49" s="135">
        <v>2018</v>
      </c>
      <c r="AA49" s="135">
        <v>2019</v>
      </c>
      <c r="AB49" s="135">
        <v>2020</v>
      </c>
      <c r="AC49" s="135">
        <v>2021</v>
      </c>
      <c r="AD49" s="133">
        <v>2022</v>
      </c>
      <c r="AE49" s="331"/>
      <c r="AG49" s="25">
        <v>2010</v>
      </c>
      <c r="AH49" s="135">
        <v>2011</v>
      </c>
      <c r="AI49" s="135">
        <v>2012</v>
      </c>
      <c r="AJ49" s="135">
        <v>2013</v>
      </c>
      <c r="AK49" s="135">
        <v>2014</v>
      </c>
      <c r="AL49" s="135">
        <v>2015</v>
      </c>
      <c r="AM49" s="135">
        <v>2017</v>
      </c>
      <c r="AN49" s="135">
        <v>2017</v>
      </c>
      <c r="AO49" s="135">
        <v>2018</v>
      </c>
      <c r="AP49" s="135">
        <v>2019</v>
      </c>
      <c r="AQ49" s="135">
        <v>2020</v>
      </c>
      <c r="AR49" s="135">
        <v>2021</v>
      </c>
      <c r="AS49" s="133">
        <v>2022</v>
      </c>
      <c r="AT49" s="331"/>
      <c r="AW49" s="105"/>
    </row>
    <row r="50" spans="1:49" ht="3" customHeight="1" thickBot="1" x14ac:dyDescent="0.3">
      <c r="A50" s="299" t="s">
        <v>90</v>
      </c>
      <c r="B50" s="298"/>
      <c r="C50" s="298"/>
      <c r="D50" s="298"/>
      <c r="E50" s="298"/>
      <c r="F50" s="298"/>
      <c r="G50" s="298"/>
      <c r="H50" s="298"/>
      <c r="I50" s="298"/>
      <c r="J50" s="303"/>
      <c r="K50" s="298"/>
      <c r="L50" s="298"/>
      <c r="M50" s="298"/>
      <c r="N50" s="298"/>
      <c r="O50" s="300"/>
      <c r="Q50" s="299"/>
      <c r="R50" s="301">
        <v>2010</v>
      </c>
      <c r="S50" s="301">
        <v>2011</v>
      </c>
      <c r="T50" s="301">
        <v>2012</v>
      </c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2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0"/>
      <c r="AW50" s="105"/>
    </row>
    <row r="51" spans="1:49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121646.66</v>
      </c>
      <c r="N51" s="112">
        <v>128659.4999999998</v>
      </c>
      <c r="O51" s="61">
        <f>IF(N51="","",(N51-M51)/M51)</f>
        <v>5.7649260571558586E-2</v>
      </c>
      <c r="Q51" s="109" t="s">
        <v>73</v>
      </c>
      <c r="R51" s="115">
        <v>14178.058999999999</v>
      </c>
      <c r="S51" s="153">
        <v>16344.844999999999</v>
      </c>
      <c r="T51" s="153">
        <v>18481.169000000002</v>
      </c>
      <c r="U51" s="153">
        <v>20000.632999999987</v>
      </c>
      <c r="V51" s="153">
        <v>18045.733999999989</v>
      </c>
      <c r="W51" s="153">
        <v>19063.57499999999</v>
      </c>
      <c r="X51" s="153">
        <v>17884.870999999992</v>
      </c>
      <c r="Y51" s="153">
        <v>22256.164000000001</v>
      </c>
      <c r="Z51" s="153">
        <v>22751.996999999999</v>
      </c>
      <c r="AA51" s="153">
        <v>25859.545000000013</v>
      </c>
      <c r="AB51" s="153">
        <v>35304.031000000017</v>
      </c>
      <c r="AC51" s="153">
        <v>29875.058000000012</v>
      </c>
      <c r="AD51" s="112">
        <v>35719.703999999983</v>
      </c>
      <c r="AE51" s="61">
        <f>IF(AD51="","",(AD51-AC51)/AC51)</f>
        <v>0.19563630637972215</v>
      </c>
      <c r="AG51" s="197">
        <f t="shared" ref="AG51:AS66" si="53">(R51/B51)*10</f>
        <v>1.8403950095881081</v>
      </c>
      <c r="AH51" s="156">
        <f t="shared" si="53"/>
        <v>2.1615227579625658</v>
      </c>
      <c r="AI51" s="156">
        <f t="shared" si="53"/>
        <v>1.6233752122420044</v>
      </c>
      <c r="AJ51" s="156">
        <f t="shared" si="53"/>
        <v>2.1365698136809841</v>
      </c>
      <c r="AK51" s="156">
        <f t="shared" si="53"/>
        <v>1.9118665881821473</v>
      </c>
      <c r="AL51" s="156">
        <f t="shared" si="53"/>
        <v>2.084887683249244</v>
      </c>
      <c r="AM51" s="156">
        <f t="shared" si="53"/>
        <v>2.5496644283820684</v>
      </c>
      <c r="AN51" s="156">
        <f t="shared" si="53"/>
        <v>2.3022728777371348</v>
      </c>
      <c r="AO51" s="156">
        <f t="shared" si="53"/>
        <v>2.6245023255663726</v>
      </c>
      <c r="AP51" s="156">
        <f t="shared" si="53"/>
        <v>2.5168305052232003</v>
      </c>
      <c r="AQ51" s="156">
        <f t="shared" si="53"/>
        <v>2.5770024051709339</v>
      </c>
      <c r="AR51" s="156">
        <f t="shared" si="53"/>
        <v>2.4558880613738192</v>
      </c>
      <c r="AS51" s="156">
        <f t="shared" si="53"/>
        <v>2.7762974362561677</v>
      </c>
      <c r="AT51" s="61">
        <f t="shared" ref="AT51" si="54">IF(AS51="","",(AS51-AR51)/AR51)</f>
        <v>0.13046578951286242</v>
      </c>
      <c r="AW51" s="105"/>
    </row>
    <row r="52" spans="1:49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119">
        <v>139222.91999999995</v>
      </c>
      <c r="O52" s="52">
        <f t="shared" ref="O52:O67" si="55">IF(N52="","",(N52-M52)/M52)</f>
        <v>0.12026413281892219</v>
      </c>
      <c r="Q52" s="109" t="s">
        <v>74</v>
      </c>
      <c r="R52" s="117">
        <v>14439.179</v>
      </c>
      <c r="S52" s="154">
        <v>17444.693999999992</v>
      </c>
      <c r="T52" s="154">
        <v>20090.994000000017</v>
      </c>
      <c r="U52" s="154">
        <v>22514.599000000009</v>
      </c>
      <c r="V52" s="154">
        <v>22065.344000000008</v>
      </c>
      <c r="W52" s="154">
        <v>19101.218999999997</v>
      </c>
      <c r="X52" s="154">
        <v>19254.929999999989</v>
      </c>
      <c r="Y52" s="154">
        <v>22517.317999999988</v>
      </c>
      <c r="Z52" s="154">
        <v>25713.953000000001</v>
      </c>
      <c r="AA52" s="154">
        <v>28323.108</v>
      </c>
      <c r="AB52" s="154">
        <v>28077.08600000001</v>
      </c>
      <c r="AC52" s="154">
        <v>31587.513999999974</v>
      </c>
      <c r="AD52" s="119">
        <v>37713.375000000029</v>
      </c>
      <c r="AE52" s="52">
        <f t="shared" ref="AE52:AE67" si="56">IF(AD52="","",(AD52-AC52)/AC52)</f>
        <v>0.19393298883856641</v>
      </c>
      <c r="AG52" s="198">
        <f t="shared" si="53"/>
        <v>1.9828769390109828</v>
      </c>
      <c r="AH52" s="157">
        <f t="shared" si="53"/>
        <v>1.9988227993313985</v>
      </c>
      <c r="AI52" s="157">
        <f t="shared" si="53"/>
        <v>1.9749874173279136</v>
      </c>
      <c r="AJ52" s="157">
        <f t="shared" si="53"/>
        <v>2.0345965286625685</v>
      </c>
      <c r="AK52" s="157">
        <f t="shared" si="53"/>
        <v>2.0060953800975545</v>
      </c>
      <c r="AL52" s="157">
        <f t="shared" si="53"/>
        <v>2.0568406639230217</v>
      </c>
      <c r="AM52" s="157">
        <f t="shared" si="53"/>
        <v>2.6533769046368283</v>
      </c>
      <c r="AN52" s="157">
        <f t="shared" si="53"/>
        <v>2.647838667682183</v>
      </c>
      <c r="AO52" s="157">
        <f t="shared" si="53"/>
        <v>2.631341738074287</v>
      </c>
      <c r="AP52" s="157">
        <f t="shared" si="53"/>
        <v>2.536018842558001</v>
      </c>
      <c r="AQ52" s="157">
        <f t="shared" si="53"/>
        <v>2.4832292547690611</v>
      </c>
      <c r="AR52" s="157">
        <f t="shared" si="53"/>
        <v>2.5417049850064592</v>
      </c>
      <c r="AS52" s="157">
        <f t="shared" ref="AS52" si="57">(AD52/N52)*10</f>
        <v>2.7088481551744525</v>
      </c>
      <c r="AT52" s="52">
        <f t="shared" ref="AT52" si="58">IF(AS52="","",(AS52-AR52)/AR52)</f>
        <v>6.5760255873113668E-2</v>
      </c>
      <c r="AW52" s="105"/>
    </row>
    <row r="53" spans="1:49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160491.21999999983</v>
      </c>
      <c r="N53" s="119">
        <v>144818.48000000007</v>
      </c>
      <c r="O53" s="52">
        <f t="shared" si="55"/>
        <v>-9.7654812518714579E-2</v>
      </c>
      <c r="Q53" s="109" t="s">
        <v>75</v>
      </c>
      <c r="R53" s="117">
        <v>16992.152000000002</v>
      </c>
      <c r="S53" s="154">
        <v>19273.382000000009</v>
      </c>
      <c r="T53" s="154">
        <v>22749.488000000016</v>
      </c>
      <c r="U53" s="154">
        <v>20836.083999999995</v>
      </c>
      <c r="V53" s="154">
        <v>21337.534000000003</v>
      </c>
      <c r="W53" s="154">
        <v>27425.90399999998</v>
      </c>
      <c r="X53" s="154">
        <v>21464.642000000003</v>
      </c>
      <c r="Y53" s="154">
        <v>29322.409999999974</v>
      </c>
      <c r="Z53" s="154">
        <v>27877.649000000001</v>
      </c>
      <c r="AA53" s="154">
        <v>26138.823000000029</v>
      </c>
      <c r="AB53" s="154">
        <v>35987.321000000011</v>
      </c>
      <c r="AC53" s="154">
        <v>45543.809999999983</v>
      </c>
      <c r="AD53" s="119">
        <v>41273.985000000037</v>
      </c>
      <c r="AE53" s="52">
        <f t="shared" si="56"/>
        <v>-9.3752037872983127E-2</v>
      </c>
      <c r="AG53" s="198">
        <f t="shared" si="53"/>
        <v>2.0077226683000542</v>
      </c>
      <c r="AH53" s="157">
        <f t="shared" si="53"/>
        <v>1.8315235126543004</v>
      </c>
      <c r="AI53" s="157">
        <f t="shared" si="53"/>
        <v>1.8119557041330736</v>
      </c>
      <c r="AJ53" s="157">
        <f t="shared" si="53"/>
        <v>2.0167206334389824</v>
      </c>
      <c r="AK53" s="157">
        <f t="shared" si="53"/>
        <v>1.9826132412987234</v>
      </c>
      <c r="AL53" s="157">
        <f t="shared" si="53"/>
        <v>2.113228319300315</v>
      </c>
      <c r="AM53" s="157">
        <f t="shared" si="53"/>
        <v>2.602660007755369</v>
      </c>
      <c r="AN53" s="157">
        <f t="shared" si="53"/>
        <v>2.6739934021991134</v>
      </c>
      <c r="AO53" s="157">
        <f t="shared" si="53"/>
        <v>2.617554001228326</v>
      </c>
      <c r="AP53" s="157">
        <f t="shared" si="53"/>
        <v>2.609925131515602</v>
      </c>
      <c r="AQ53" s="157">
        <f t="shared" si="53"/>
        <v>2.6161012043466729</v>
      </c>
      <c r="AR53" s="157">
        <f t="shared" si="53"/>
        <v>2.8377757985763976</v>
      </c>
      <c r="AS53" s="157">
        <f t="shared" ref="AS53" si="59">(AD53/N53)*10</f>
        <v>2.8500495931182273</v>
      </c>
      <c r="AT53" s="52">
        <f t="shared" ref="AT53" si="60">IF(AS53="","",(AS53-AR53)/AR53)</f>
        <v>4.3251459639577338E-3</v>
      </c>
      <c r="AW53" s="105"/>
    </row>
    <row r="54" spans="1:49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119">
        <v>130088.77</v>
      </c>
      <c r="O54" s="52">
        <f t="shared" si="55"/>
        <v>-0.14813083377753153</v>
      </c>
      <c r="Q54" s="109" t="s">
        <v>76</v>
      </c>
      <c r="R54" s="117">
        <v>16453.240000000009</v>
      </c>
      <c r="S54" s="154">
        <v>17348.706999999995</v>
      </c>
      <c r="T54" s="154">
        <v>21481.076000000001</v>
      </c>
      <c r="U54" s="154">
        <v>23047.187999999995</v>
      </c>
      <c r="V54" s="154">
        <v>22346.683000000005</v>
      </c>
      <c r="W54" s="154">
        <v>26898.605999999982</v>
      </c>
      <c r="X54" s="154">
        <v>21576.277000000009</v>
      </c>
      <c r="Y54" s="154">
        <v>21389.478000000017</v>
      </c>
      <c r="Z54" s="154">
        <v>27604.588</v>
      </c>
      <c r="AA54" s="154">
        <v>27317.737999999994</v>
      </c>
      <c r="AB54" s="154">
        <v>32348.051999999996</v>
      </c>
      <c r="AC54" s="154">
        <v>41453.064999999973</v>
      </c>
      <c r="AD54" s="119">
        <v>37378.63299999998</v>
      </c>
      <c r="AE54" s="52">
        <f t="shared" si="56"/>
        <v>-9.8290247054107965E-2</v>
      </c>
      <c r="AG54" s="198">
        <f t="shared" si="53"/>
        <v>1.9069227134443323</v>
      </c>
      <c r="AH54" s="157">
        <f t="shared" si="53"/>
        <v>1.915464103514757</v>
      </c>
      <c r="AI54" s="157">
        <f t="shared" si="53"/>
        <v>1.8761332001822941</v>
      </c>
      <c r="AJ54" s="157">
        <f t="shared" si="53"/>
        <v>1.8126793237794652</v>
      </c>
      <c r="AK54" s="157">
        <f t="shared" si="53"/>
        <v>2.2034024597762674</v>
      </c>
      <c r="AL54" s="157">
        <f t="shared" si="53"/>
        <v>1.9447659298682476</v>
      </c>
      <c r="AM54" s="157">
        <f t="shared" si="53"/>
        <v>2.43607496637682</v>
      </c>
      <c r="AN54" s="157">
        <f t="shared" si="53"/>
        <v>2.3737374992869791</v>
      </c>
      <c r="AO54" s="157">
        <f t="shared" si="53"/>
        <v>2.3781815706915439</v>
      </c>
      <c r="AP54" s="157">
        <f t="shared" si="53"/>
        <v>2.4789600355286541</v>
      </c>
      <c r="AQ54" s="157">
        <f t="shared" si="53"/>
        <v>2.7486232264577093</v>
      </c>
      <c r="AR54" s="157">
        <f t="shared" si="53"/>
        <v>2.7144993314116017</v>
      </c>
      <c r="AS54" s="157">
        <f t="shared" ref="AS54" si="61">(AD54/N54)*10</f>
        <v>2.8733174277841185</v>
      </c>
      <c r="AT54" s="52">
        <f t="shared" ref="AT54" si="62">IF(AS54="","",(AS54-AR54)/AR54)</f>
        <v>5.8507325654756276E-2</v>
      </c>
      <c r="AW54" s="105"/>
    </row>
    <row r="55" spans="1:49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119">
        <v>147498.55999999974</v>
      </c>
      <c r="O55" s="52">
        <f t="shared" si="55"/>
        <v>-6.9235660220625467E-2</v>
      </c>
      <c r="Q55" s="109" t="s">
        <v>77</v>
      </c>
      <c r="R55" s="117">
        <v>18200.404999999999</v>
      </c>
      <c r="S55" s="154">
        <v>20446.271000000008</v>
      </c>
      <c r="T55" s="154">
        <v>22726.202999999998</v>
      </c>
      <c r="U55" s="154">
        <v>24859.089999999986</v>
      </c>
      <c r="V55" s="154">
        <v>23995.31</v>
      </c>
      <c r="W55" s="154">
        <v>23727.782000000003</v>
      </c>
      <c r="X55" s="154">
        <v>22966.652000000002</v>
      </c>
      <c r="Y55" s="154">
        <v>30743.068000000036</v>
      </c>
      <c r="Z55" s="154">
        <v>29718.337</v>
      </c>
      <c r="AA55" s="154">
        <v>31960.788000000026</v>
      </c>
      <c r="AB55" s="154">
        <v>29316.248000000011</v>
      </c>
      <c r="AC55" s="154">
        <v>42035.093000000081</v>
      </c>
      <c r="AD55" s="119">
        <v>42328.899000000027</v>
      </c>
      <c r="AE55" s="52">
        <f t="shared" si="56"/>
        <v>6.9895408581573818E-3</v>
      </c>
      <c r="AG55" s="198">
        <f t="shared" si="53"/>
        <v>1.7520340711061637</v>
      </c>
      <c r="AH55" s="157">
        <f t="shared" si="53"/>
        <v>1.7517428736684229</v>
      </c>
      <c r="AI55" s="157">
        <f t="shared" si="53"/>
        <v>1.726322321385233</v>
      </c>
      <c r="AJ55" s="157">
        <f t="shared" si="53"/>
        <v>2.0015272066699175</v>
      </c>
      <c r="AK55" s="157">
        <f t="shared" si="53"/>
        <v>2.0864842867894087</v>
      </c>
      <c r="AL55" s="157">
        <f t="shared" si="53"/>
        <v>2.3291488172697856</v>
      </c>
      <c r="AM55" s="157">
        <f t="shared" si="53"/>
        <v>2.331685483786639</v>
      </c>
      <c r="AN55" s="157">
        <f t="shared" si="53"/>
        <v>2.4456093561553693</v>
      </c>
      <c r="AO55" s="157">
        <f t="shared" si="53"/>
        <v>2.5166896261109475</v>
      </c>
      <c r="AP55" s="157">
        <f t="shared" si="53"/>
        <v>2.3149959655163963</v>
      </c>
      <c r="AQ55" s="157">
        <f t="shared" si="53"/>
        <v>2.5229270215366979</v>
      </c>
      <c r="AR55" s="157">
        <f t="shared" si="53"/>
        <v>2.6525523763560646</v>
      </c>
      <c r="AS55" s="157">
        <f t="shared" ref="AS55" si="63">(AD55/N55)*10</f>
        <v>2.8697838812799326</v>
      </c>
      <c r="AT55" s="52">
        <f t="shared" ref="AT55" si="64">IF(AS55="","",(AS55-AR55)/AR55)</f>
        <v>8.1895274476083704E-2</v>
      </c>
      <c r="AW55" s="105"/>
    </row>
    <row r="56" spans="1:49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119">
        <v>133745.74000000002</v>
      </c>
      <c r="O56" s="52">
        <f t="shared" si="55"/>
        <v>-7.0226968475623236E-2</v>
      </c>
      <c r="Q56" s="109" t="s">
        <v>78</v>
      </c>
      <c r="R56" s="117">
        <v>17415.862000000005</v>
      </c>
      <c r="S56" s="154">
        <v>20004.232999999982</v>
      </c>
      <c r="T56" s="154">
        <v>23077.424999999992</v>
      </c>
      <c r="U56" s="154">
        <v>20396.612000000005</v>
      </c>
      <c r="V56" s="154">
        <v>22655.134000000016</v>
      </c>
      <c r="W56" s="154">
        <v>25022.574999999983</v>
      </c>
      <c r="X56" s="154">
        <v>20750.199000000015</v>
      </c>
      <c r="Y56" s="154">
        <v>28108.851999999995</v>
      </c>
      <c r="Z56" s="154">
        <v>27267.624</v>
      </c>
      <c r="AA56" s="154">
        <v>25611.110000000004</v>
      </c>
      <c r="AB56" s="154">
        <v>32107.317999999985</v>
      </c>
      <c r="AC56" s="154">
        <v>37813.970000000023</v>
      </c>
      <c r="AD56" s="119">
        <v>38237.953000000016</v>
      </c>
      <c r="AE56" s="52">
        <f t="shared" si="56"/>
        <v>1.1212337662509191E-2</v>
      </c>
      <c r="AG56" s="198">
        <f t="shared" si="53"/>
        <v>2.1642824699311363</v>
      </c>
      <c r="AH56" s="157">
        <f t="shared" si="53"/>
        <v>1.6258312843389231</v>
      </c>
      <c r="AI56" s="157">
        <f t="shared" si="53"/>
        <v>1.8444156881700937</v>
      </c>
      <c r="AJ56" s="157">
        <f t="shared" si="53"/>
        <v>2.2679253964330508</v>
      </c>
      <c r="AK56" s="157">
        <f t="shared" si="53"/>
        <v>1.9775145141985686</v>
      </c>
      <c r="AL56" s="157">
        <f t="shared" si="53"/>
        <v>2.2301042720461464</v>
      </c>
      <c r="AM56" s="157">
        <f t="shared" si="53"/>
        <v>2.4649217088977964</v>
      </c>
      <c r="AN56" s="157">
        <f t="shared" si="53"/>
        <v>2.2994092133916011</v>
      </c>
      <c r="AO56" s="157">
        <f t="shared" si="53"/>
        <v>2.5374049995421668</v>
      </c>
      <c r="AP56" s="157">
        <f t="shared" si="53"/>
        <v>2.5635245583717103</v>
      </c>
      <c r="AQ56" s="157">
        <f t="shared" si="53"/>
        <v>2.3079094660369694</v>
      </c>
      <c r="AR56" s="157">
        <f t="shared" si="53"/>
        <v>2.6287498593130412</v>
      </c>
      <c r="AS56" s="157">
        <f t="shared" ref="AS56" si="65">(AD56/N56)*10</f>
        <v>2.8590034344271458</v>
      </c>
      <c r="AT56" s="52">
        <f t="shared" ref="AT56" si="66">IF(AS56="","",(AS56-AR56)/AR56)</f>
        <v>8.7590523038306764E-2</v>
      </c>
      <c r="AW56" s="105"/>
    </row>
    <row r="57" spans="1:49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119">
        <v>166210.25999999983</v>
      </c>
      <c r="O57" s="52">
        <f t="shared" si="55"/>
        <v>1.5338429753326526E-3</v>
      </c>
      <c r="Q57" s="109" t="s">
        <v>79</v>
      </c>
      <c r="R57" s="117">
        <v>21585.097000000031</v>
      </c>
      <c r="S57" s="154">
        <v>27388.943999999978</v>
      </c>
      <c r="T57" s="154">
        <v>30041.980000000014</v>
      </c>
      <c r="U57" s="154">
        <v>31158.237999999987</v>
      </c>
      <c r="V57" s="154">
        <v>32854.051000000014</v>
      </c>
      <c r="W57" s="154">
        <v>32382.404999999973</v>
      </c>
      <c r="X57" s="154">
        <v>26168.737000000016</v>
      </c>
      <c r="Y57" s="154">
        <v>29583.368000000006</v>
      </c>
      <c r="Z57" s="154">
        <v>33476.61</v>
      </c>
      <c r="AA57" s="154">
        <v>36683.536999999989</v>
      </c>
      <c r="AB57" s="154">
        <v>47305.887999999992</v>
      </c>
      <c r="AC57" s="154">
        <v>47700.946000000025</v>
      </c>
      <c r="AD57" s="119">
        <v>48349.530000000028</v>
      </c>
      <c r="AE57" s="52">
        <f t="shared" si="56"/>
        <v>1.3596879189775445E-2</v>
      </c>
      <c r="AG57" s="198">
        <f t="shared" si="53"/>
        <v>1.78028436914874</v>
      </c>
      <c r="AH57" s="157">
        <f t="shared" si="53"/>
        <v>1.8490670998920886</v>
      </c>
      <c r="AI57" s="157">
        <f t="shared" si="53"/>
        <v>2.0713675613226452</v>
      </c>
      <c r="AJ57" s="157">
        <f t="shared" si="53"/>
        <v>2.6398668876056313</v>
      </c>
      <c r="AK57" s="157">
        <f t="shared" si="53"/>
        <v>2.1564433770399614</v>
      </c>
      <c r="AL57" s="157">
        <f t="shared" si="53"/>
        <v>2.2613040218962874</v>
      </c>
      <c r="AM57" s="157">
        <f t="shared" si="53"/>
        <v>2.3003462816760107</v>
      </c>
      <c r="AN57" s="157">
        <f t="shared" si="53"/>
        <v>2.695125703096739</v>
      </c>
      <c r="AO57" s="157">
        <f t="shared" si="53"/>
        <v>2.7967861439132284</v>
      </c>
      <c r="AP57" s="157">
        <f t="shared" si="53"/>
        <v>2.7346902490333531</v>
      </c>
      <c r="AQ57" s="157">
        <f t="shared" si="53"/>
        <v>2.5669833050728972</v>
      </c>
      <c r="AR57" s="157">
        <f t="shared" si="53"/>
        <v>2.8743178526367079</v>
      </c>
      <c r="AS57" s="157">
        <f t="shared" ref="AS57" si="67">(AD57/N57)*10</f>
        <v>2.9089377514962118</v>
      </c>
      <c r="AT57" s="52">
        <f t="shared" ref="AT57" si="68">IF(AS57="","",(AS57-AR57)/AR57)</f>
        <v>1.2044561748014717E-2</v>
      </c>
      <c r="AW57" s="105"/>
    </row>
    <row r="58" spans="1:49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119"/>
      <c r="O58" s="52" t="str">
        <f t="shared" si="55"/>
        <v/>
      </c>
      <c r="Q58" s="109" t="s">
        <v>80</v>
      </c>
      <c r="R58" s="117">
        <v>17333.093000000012</v>
      </c>
      <c r="S58" s="154">
        <v>19429.269</v>
      </c>
      <c r="T58" s="154">
        <v>22173.393</v>
      </c>
      <c r="U58" s="154">
        <v>23485.576000000015</v>
      </c>
      <c r="V58" s="154">
        <v>20594.052000000025</v>
      </c>
      <c r="W58" s="154">
        <v>21320.543000000012</v>
      </c>
      <c r="X58" s="154">
        <v>22518.471000000009</v>
      </c>
      <c r="Y58" s="154">
        <v>23832.374000000018</v>
      </c>
      <c r="Z58" s="154">
        <v>25445.677</v>
      </c>
      <c r="AA58" s="154">
        <v>24566.240999999998</v>
      </c>
      <c r="AB58" s="154">
        <v>31984.679000000015</v>
      </c>
      <c r="AC58" s="154">
        <v>35298.485999999997</v>
      </c>
      <c r="AD58" s="119"/>
      <c r="AE58" s="52" t="str">
        <f t="shared" si="56"/>
        <v/>
      </c>
      <c r="AG58" s="198">
        <f t="shared" si="53"/>
        <v>1.6675286305808483</v>
      </c>
      <c r="AH58" s="157">
        <f t="shared" si="53"/>
        <v>1.5335201199016324</v>
      </c>
      <c r="AI58" s="157">
        <f t="shared" si="53"/>
        <v>1.7218122402971472</v>
      </c>
      <c r="AJ58" s="157">
        <f t="shared" si="53"/>
        <v>2.1904030522566904</v>
      </c>
      <c r="AK58" s="157">
        <f t="shared" si="53"/>
        <v>2.2098559498187784</v>
      </c>
      <c r="AL58" s="157">
        <f t="shared" si="53"/>
        <v>1.9543144793232015</v>
      </c>
      <c r="AM58" s="157">
        <f t="shared" si="53"/>
        <v>2.3412179443459293</v>
      </c>
      <c r="AN58" s="157">
        <f t="shared" si="53"/>
        <v>2.250318511572504</v>
      </c>
      <c r="AO58" s="157">
        <f t="shared" si="53"/>
        <v>2.5225098647387783</v>
      </c>
      <c r="AP58" s="157">
        <f t="shared" si="53"/>
        <v>2.5830822495328061</v>
      </c>
      <c r="AQ58" s="157">
        <f t="shared" si="53"/>
        <v>2.554902722610267</v>
      </c>
      <c r="AR58" s="157">
        <f t="shared" si="53"/>
        <v>2.4572668535012139</v>
      </c>
      <c r="AS58" s="157"/>
      <c r="AT58" s="52"/>
      <c r="AW58" s="105"/>
    </row>
    <row r="59" spans="1:49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119"/>
      <c r="O59" s="52" t="str">
        <f t="shared" si="55"/>
        <v/>
      </c>
      <c r="Q59" s="109" t="s">
        <v>81</v>
      </c>
      <c r="R59" s="117">
        <v>27788.44999999999</v>
      </c>
      <c r="S59" s="154">
        <v>28869.683000000026</v>
      </c>
      <c r="T59" s="154">
        <v>26669.555999999982</v>
      </c>
      <c r="U59" s="154">
        <v>36191.052999999971</v>
      </c>
      <c r="V59" s="154">
        <v>36827.313000000016</v>
      </c>
      <c r="W59" s="154">
        <v>34137.561000000023</v>
      </c>
      <c r="X59" s="154">
        <v>30078.559999999987</v>
      </c>
      <c r="Y59" s="154">
        <v>32961.33</v>
      </c>
      <c r="Z59" s="154">
        <v>30391.468000000001</v>
      </c>
      <c r="AA59" s="154">
        <v>34622.571999999993</v>
      </c>
      <c r="AB59" s="154">
        <v>49065.408999999992</v>
      </c>
      <c r="AC59" s="154">
        <v>50534.001999999964</v>
      </c>
      <c r="AD59" s="119"/>
      <c r="AE59" s="52" t="str">
        <f t="shared" si="56"/>
        <v/>
      </c>
      <c r="AG59" s="198">
        <f t="shared" si="53"/>
        <v>2.0176378539558204</v>
      </c>
      <c r="AH59" s="157">
        <f t="shared" si="53"/>
        <v>2.1322284964573752</v>
      </c>
      <c r="AI59" s="157">
        <f t="shared" si="53"/>
        <v>2.0698124355501131</v>
      </c>
      <c r="AJ59" s="157">
        <f t="shared" si="53"/>
        <v>2.4195441735474672</v>
      </c>
      <c r="AK59" s="157">
        <f t="shared" si="53"/>
        <v>2.2147954439362096</v>
      </c>
      <c r="AL59" s="157">
        <f t="shared" si="53"/>
        <v>2.4385642559372496</v>
      </c>
      <c r="AM59" s="157">
        <f t="shared" si="53"/>
        <v>2.6162790798815738</v>
      </c>
      <c r="AN59" s="157">
        <f t="shared" si="53"/>
        <v>2.741714467283753</v>
      </c>
      <c r="AO59" s="157">
        <f t="shared" si="53"/>
        <v>2.9662199105238427</v>
      </c>
      <c r="AP59" s="157">
        <f t="shared" si="53"/>
        <v>2.6555324622013563</v>
      </c>
      <c r="AQ59" s="157">
        <f t="shared" si="53"/>
        <v>2.786435485029668</v>
      </c>
      <c r="AR59" s="157">
        <f t="shared" si="53"/>
        <v>3.3033356079417873</v>
      </c>
      <c r="AS59" s="157"/>
      <c r="AT59" s="52"/>
      <c r="AW59" s="105"/>
    </row>
    <row r="60" spans="1:49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119"/>
      <c r="O60" s="52" t="str">
        <f t="shared" si="55"/>
        <v/>
      </c>
      <c r="Q60" s="109" t="s">
        <v>82</v>
      </c>
      <c r="R60" s="117">
        <v>22777.257000000005</v>
      </c>
      <c r="S60" s="154">
        <v>31524.350999999995</v>
      </c>
      <c r="T60" s="154">
        <v>36803.372000000003</v>
      </c>
      <c r="U60" s="154">
        <v>39015.558000000005</v>
      </c>
      <c r="V60" s="154">
        <v>41900.000000000029</v>
      </c>
      <c r="W60" s="154">
        <v>32669.316000000006</v>
      </c>
      <c r="X60" s="154">
        <v>30619.310999999994</v>
      </c>
      <c r="Y60" s="154">
        <v>36041.668000000012</v>
      </c>
      <c r="Z60" s="154">
        <v>37442.144</v>
      </c>
      <c r="AA60" s="154">
        <v>42329.99000000002</v>
      </c>
      <c r="AB60" s="154">
        <v>56468.258000000016</v>
      </c>
      <c r="AC60" s="154">
        <v>50409.224999999999</v>
      </c>
      <c r="AD60" s="119"/>
      <c r="AE60" s="52" t="str">
        <f t="shared" si="56"/>
        <v/>
      </c>
      <c r="AG60" s="198">
        <f t="shared" si="53"/>
        <v>2.3647140718469641</v>
      </c>
      <c r="AH60" s="157">
        <f t="shared" si="53"/>
        <v>2.2614935016861302</v>
      </c>
      <c r="AI60" s="157">
        <f t="shared" si="53"/>
        <v>2.5580688905462297</v>
      </c>
      <c r="AJ60" s="157">
        <f t="shared" si="53"/>
        <v>2.3603331049966276</v>
      </c>
      <c r="AK60" s="157">
        <f t="shared" si="53"/>
        <v>2.5709811698639262</v>
      </c>
      <c r="AL60" s="157">
        <f t="shared" si="53"/>
        <v>2.426905203187177</v>
      </c>
      <c r="AM60" s="157">
        <f t="shared" si="53"/>
        <v>2.7569178405590455</v>
      </c>
      <c r="AN60" s="157">
        <f t="shared" si="53"/>
        <v>2.568696662723287</v>
      </c>
      <c r="AO60" s="157">
        <f t="shared" si="53"/>
        <v>2.9967018158701015</v>
      </c>
      <c r="AP60" s="157">
        <f t="shared" si="53"/>
        <v>2.6446157846551293</v>
      </c>
      <c r="AQ60" s="157">
        <f t="shared" si="53"/>
        <v>2.8633281235413843</v>
      </c>
      <c r="AR60" s="157">
        <f t="shared" si="53"/>
        <v>3.0177047586960484</v>
      </c>
      <c r="AS60" s="157"/>
      <c r="AT60" s="52"/>
      <c r="AW60" s="105"/>
    </row>
    <row r="61" spans="1:49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119"/>
      <c r="O61" s="52" t="str">
        <f t="shared" si="55"/>
        <v/>
      </c>
      <c r="Q61" s="109" t="s">
        <v>83</v>
      </c>
      <c r="R61" s="117">
        <v>25464.052000000007</v>
      </c>
      <c r="S61" s="154">
        <v>29523.48000000001</v>
      </c>
      <c r="T61" s="154">
        <v>31498.723000000002</v>
      </c>
      <c r="U61" s="154">
        <v>30997.326000000052</v>
      </c>
      <c r="V61" s="154">
        <v>32940.034999999967</v>
      </c>
      <c r="W61" s="154">
        <v>29831.125000000007</v>
      </c>
      <c r="X61" s="154">
        <v>34519.751000000018</v>
      </c>
      <c r="Y61" s="154">
        <v>30903.571</v>
      </c>
      <c r="Z61" s="154">
        <v>32156.462</v>
      </c>
      <c r="AA61" s="154">
        <v>33336.43499999999</v>
      </c>
      <c r="AB61" s="154">
        <v>49473.65399999998</v>
      </c>
      <c r="AC61" s="154">
        <v>50897.267000000043</v>
      </c>
      <c r="AD61" s="119"/>
      <c r="AE61" s="52" t="str">
        <f t="shared" si="56"/>
        <v/>
      </c>
      <c r="AG61" s="198">
        <f t="shared" si="53"/>
        <v>1.9784200067392308</v>
      </c>
      <c r="AH61" s="157">
        <f t="shared" si="53"/>
        <v>1.9672226836151285</v>
      </c>
      <c r="AI61" s="157">
        <f t="shared" ref="AI61:AS63" si="69">IF(T61="","",(T61/D61)*10)</f>
        <v>2.1967931517532344</v>
      </c>
      <c r="AJ61" s="157">
        <f t="shared" si="69"/>
        <v>2.3729260081576027</v>
      </c>
      <c r="AK61" s="157">
        <f t="shared" si="69"/>
        <v>2.4758168420606395</v>
      </c>
      <c r="AL61" s="157">
        <f t="shared" si="69"/>
        <v>2.4958910965727048</v>
      </c>
      <c r="AM61" s="157">
        <f t="shared" si="69"/>
        <v>2.8239750172941114</v>
      </c>
      <c r="AN61" s="157">
        <f t="shared" si="69"/>
        <v>2.95999563618712</v>
      </c>
      <c r="AO61" s="157">
        <f t="shared" si="69"/>
        <v>2.8613877922934243</v>
      </c>
      <c r="AP61" s="157">
        <f t="shared" si="69"/>
        <v>2.7146381384743794</v>
      </c>
      <c r="AQ61" s="157">
        <f t="shared" si="69"/>
        <v>2.7936391721613445</v>
      </c>
      <c r="AR61" s="157">
        <f t="shared" si="69"/>
        <v>3.094595117974555</v>
      </c>
      <c r="AS61" s="157" t="str">
        <f t="shared" si="69"/>
        <v/>
      </c>
      <c r="AT61" s="52" t="str">
        <f t="shared" ref="AT61:AT67" si="70">IF(AS61="","",(AS61-AR61)/AR61)</f>
        <v/>
      </c>
      <c r="AW61" s="105"/>
    </row>
    <row r="62" spans="1:49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123"/>
      <c r="O62" s="52" t="str">
        <f t="shared" si="55"/>
        <v/>
      </c>
      <c r="Q62" s="110" t="s">
        <v>84</v>
      </c>
      <c r="R62" s="196">
        <v>15596.707000000013</v>
      </c>
      <c r="S62" s="155">
        <v>18332.828999999987</v>
      </c>
      <c r="T62" s="155">
        <v>21648.361999999994</v>
      </c>
      <c r="U62" s="155">
        <v>20693.550999999999</v>
      </c>
      <c r="V62" s="155">
        <v>23770.443999999989</v>
      </c>
      <c r="W62" s="155">
        <v>22065.902999999984</v>
      </c>
      <c r="X62" s="155">
        <v>24906.423000000003</v>
      </c>
      <c r="Y62" s="155">
        <v>28016.947000000004</v>
      </c>
      <c r="Z62" s="155">
        <v>26292.933000000001</v>
      </c>
      <c r="AA62" s="155">
        <v>27722.498999999978</v>
      </c>
      <c r="AB62" s="155">
        <v>34797.590000000011</v>
      </c>
      <c r="AC62" s="155">
        <v>34642.825000000055</v>
      </c>
      <c r="AD62" s="123"/>
      <c r="AE62" s="52" t="str">
        <f t="shared" si="56"/>
        <v/>
      </c>
      <c r="AG62" s="198">
        <f t="shared" si="53"/>
        <v>2.0408556968710365</v>
      </c>
      <c r="AH62" s="157">
        <f t="shared" si="53"/>
        <v>1.8586959199657298</v>
      </c>
      <c r="AI62" s="157">
        <f t="shared" si="69"/>
        <v>2.3103681372605527</v>
      </c>
      <c r="AJ62" s="157">
        <f t="shared" si="69"/>
        <v>2.494909882777443</v>
      </c>
      <c r="AK62" s="157">
        <f t="shared" si="69"/>
        <v>2.357121537342076</v>
      </c>
      <c r="AL62" s="157">
        <f t="shared" si="69"/>
        <v>2.6659387435479127</v>
      </c>
      <c r="AM62" s="157">
        <f t="shared" si="69"/>
        <v>3.190162257970441</v>
      </c>
      <c r="AN62" s="157">
        <f t="shared" si="69"/>
        <v>3.0157583548138938</v>
      </c>
      <c r="AO62" s="157">
        <f t="shared" si="69"/>
        <v>3.3894753383554024</v>
      </c>
      <c r="AP62" s="157">
        <f t="shared" si="69"/>
        <v>3.080067195408315</v>
      </c>
      <c r="AQ62" s="157">
        <f t="shared" si="69"/>
        <v>2.920769071613742</v>
      </c>
      <c r="AR62" s="157">
        <f t="shared" si="69"/>
        <v>2.7992960150697193</v>
      </c>
      <c r="AS62" s="157" t="str">
        <f t="shared" si="69"/>
        <v/>
      </c>
      <c r="AT62" s="52" t="str">
        <f t="shared" si="70"/>
        <v/>
      </c>
      <c r="AW62" s="105"/>
    </row>
    <row r="63" spans="1:49" ht="20.100000000000001" customHeight="1" thickBot="1" x14ac:dyDescent="0.3">
      <c r="A63" s="35" t="str">
        <f>A19</f>
        <v>jan-jul</v>
      </c>
      <c r="B63" s="167">
        <f>SUM(B51:B57)</f>
        <v>626369.30000000016</v>
      </c>
      <c r="C63" s="168">
        <f t="shared" ref="C63:N63" si="71">SUM(C51:C57)</f>
        <v>746578.01000000024</v>
      </c>
      <c r="D63" s="168">
        <f t="shared" si="71"/>
        <v>857420.18999999983</v>
      </c>
      <c r="E63" s="168">
        <f t="shared" si="71"/>
        <v>766896.0199999999</v>
      </c>
      <c r="F63" s="168">
        <f t="shared" si="71"/>
        <v>795341.97999999952</v>
      </c>
      <c r="G63" s="168">
        <f t="shared" si="71"/>
        <v>809677.72000000009</v>
      </c>
      <c r="H63" s="168">
        <f t="shared" si="71"/>
        <v>610195.43999999971</v>
      </c>
      <c r="I63" s="168">
        <f t="shared" si="71"/>
        <v>739194.55999999959</v>
      </c>
      <c r="J63" s="168">
        <f t="shared" si="71"/>
        <v>752233.94000000006</v>
      </c>
      <c r="K63" s="168">
        <f t="shared" si="71"/>
        <v>796886.93999999936</v>
      </c>
      <c r="L63" s="168">
        <f t="shared" si="71"/>
        <v>944916.31</v>
      </c>
      <c r="M63" s="168">
        <f t="shared" si="71"/>
        <v>1027398.3499999999</v>
      </c>
      <c r="N63" s="169">
        <f t="shared" si="71"/>
        <v>990244.22999999928</v>
      </c>
      <c r="O63" s="61">
        <f t="shared" si="55"/>
        <v>-3.6163305109454945E-2</v>
      </c>
      <c r="Q63" s="109"/>
      <c r="R63" s="167">
        <f>SUM(R51:R57)</f>
        <v>119263.99400000004</v>
      </c>
      <c r="S63" s="168">
        <f t="shared" ref="S63:AD63" si="72">SUM(S51:S57)</f>
        <v>138251.07599999997</v>
      </c>
      <c r="T63" s="168">
        <f t="shared" si="72"/>
        <v>158648.33500000002</v>
      </c>
      <c r="U63" s="168">
        <f t="shared" si="72"/>
        <v>162812.44399999996</v>
      </c>
      <c r="V63" s="168">
        <f t="shared" si="72"/>
        <v>163299.79000000004</v>
      </c>
      <c r="W63" s="168">
        <f t="shared" si="72"/>
        <v>173622.06599999993</v>
      </c>
      <c r="X63" s="168">
        <f t="shared" si="72"/>
        <v>150066.30800000005</v>
      </c>
      <c r="Y63" s="168">
        <f t="shared" si="72"/>
        <v>183920.65800000002</v>
      </c>
      <c r="Z63" s="168">
        <f t="shared" si="72"/>
        <v>194410.75800000003</v>
      </c>
      <c r="AA63" s="168">
        <f t="shared" si="72"/>
        <v>201894.64900000006</v>
      </c>
      <c r="AB63" s="168">
        <f t="shared" si="72"/>
        <v>240445.94400000002</v>
      </c>
      <c r="AC63" s="168">
        <f t="shared" si="72"/>
        <v>276009.45600000006</v>
      </c>
      <c r="AD63" s="169">
        <f t="shared" si="72"/>
        <v>281002.07900000009</v>
      </c>
      <c r="AE63" s="57">
        <f t="shared" si="56"/>
        <v>1.8088594037155091E-2</v>
      </c>
      <c r="AG63" s="199">
        <f t="shared" si="53"/>
        <v>1.9040523537791523</v>
      </c>
      <c r="AH63" s="173">
        <f t="shared" si="53"/>
        <v>1.8517967867818652</v>
      </c>
      <c r="AI63" s="173">
        <f t="shared" si="69"/>
        <v>1.8502985683133966</v>
      </c>
      <c r="AJ63" s="173">
        <f t="shared" si="69"/>
        <v>2.1230054629831043</v>
      </c>
      <c r="AK63" s="173">
        <f t="shared" si="69"/>
        <v>2.0532021961169473</v>
      </c>
      <c r="AL63" s="173">
        <f t="shared" si="69"/>
        <v>2.1443354770833993</v>
      </c>
      <c r="AM63" s="173">
        <f t="shared" si="69"/>
        <v>2.4593154612889294</v>
      </c>
      <c r="AN63" s="173">
        <f t="shared" si="69"/>
        <v>2.4881224504682518</v>
      </c>
      <c r="AO63" s="173">
        <f t="shared" si="69"/>
        <v>2.5844454452560335</v>
      </c>
      <c r="AP63" s="173">
        <f t="shared" si="69"/>
        <v>2.5335419476193226</v>
      </c>
      <c r="AQ63" s="173">
        <f t="shared" si="69"/>
        <v>2.5446268781200314</v>
      </c>
      <c r="AR63" s="173">
        <f t="shared" si="69"/>
        <v>2.6864891889304681</v>
      </c>
      <c r="AS63" s="173">
        <f t="shared" si="69"/>
        <v>2.8377047852124351</v>
      </c>
      <c r="AT63" s="61">
        <f t="shared" si="70"/>
        <v>5.6287438976133836E-2</v>
      </c>
      <c r="AW63" s="105"/>
    </row>
    <row r="64" spans="1:49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N64" si="73">SUM(E51:E53)</f>
        <v>307586.39999999991</v>
      </c>
      <c r="F64" s="154">
        <f t="shared" si="73"/>
        <v>312002.81999999983</v>
      </c>
      <c r="G64" s="154">
        <f t="shared" si="73"/>
        <v>314085.74999999994</v>
      </c>
      <c r="H64" s="154">
        <f t="shared" si="73"/>
        <v>225185.55999999994</v>
      </c>
      <c r="I64" s="154">
        <f t="shared" si="73"/>
        <v>291368.51999999996</v>
      </c>
      <c r="J64" s="154">
        <f t="shared" si="73"/>
        <v>290915.21000000002</v>
      </c>
      <c r="K64" s="154">
        <f t="shared" si="73"/>
        <v>314581.43999999971</v>
      </c>
      <c r="L64" s="154">
        <f t="shared" si="73"/>
        <v>387624.22000000009</v>
      </c>
      <c r="M64" s="154">
        <f t="shared" si="73"/>
        <v>406414.74999999988</v>
      </c>
      <c r="N64" s="154">
        <f t="shared" si="73"/>
        <v>412700.89999999979</v>
      </c>
      <c r="O64" s="61">
        <f t="shared" si="55"/>
        <v>1.546732740384031E-2</v>
      </c>
      <c r="Q64" s="108" t="s">
        <v>85</v>
      </c>
      <c r="R64" s="117">
        <f>SUM(R51:R53)</f>
        <v>45609.39</v>
      </c>
      <c r="S64" s="154">
        <f>SUM(S51:S53)</f>
        <v>53062.921000000002</v>
      </c>
      <c r="T64" s="154">
        <f>SUM(T51:T53)</f>
        <v>61321.651000000027</v>
      </c>
      <c r="U64" s="154">
        <f>SUM(U51:U53)</f>
        <v>63351.315999999992</v>
      </c>
      <c r="V64" s="154">
        <f t="shared" ref="V64:AC64" si="74">SUM(V51:V53)</f>
        <v>61448.611999999994</v>
      </c>
      <c r="W64" s="154">
        <f t="shared" si="74"/>
        <v>65590.697999999975</v>
      </c>
      <c r="X64" s="154">
        <f t="shared" si="74"/>
        <v>58604.442999999985</v>
      </c>
      <c r="Y64" s="154">
        <f t="shared" si="74"/>
        <v>74095.891999999963</v>
      </c>
      <c r="Z64" s="154">
        <f t="shared" si="74"/>
        <v>76343.599000000002</v>
      </c>
      <c r="AA64" s="154">
        <f t="shared" si="74"/>
        <v>80321.476000000039</v>
      </c>
      <c r="AB64" s="154">
        <f t="shared" si="74"/>
        <v>99368.438000000038</v>
      </c>
      <c r="AC64" s="154">
        <f t="shared" si="74"/>
        <v>107006.38199999997</v>
      </c>
      <c r="AD64" s="119">
        <f>IF(AD53="","",SUM(AD51:AD53))</f>
        <v>114707.06400000004</v>
      </c>
      <c r="AE64" s="52">
        <f t="shared" si="56"/>
        <v>7.1964698329862936E-2</v>
      </c>
      <c r="AG64" s="197">
        <f t="shared" si="53"/>
        <v>1.9450344091466372</v>
      </c>
      <c r="AH64" s="156">
        <f t="shared" si="53"/>
        <v>1.9790475308153666</v>
      </c>
      <c r="AI64" s="156">
        <f t="shared" si="53"/>
        <v>1.7976382565582869</v>
      </c>
      <c r="AJ64" s="156">
        <f t="shared" si="53"/>
        <v>2.0596266935079059</v>
      </c>
      <c r="AK64" s="156">
        <f t="shared" si="53"/>
        <v>1.9694889937212756</v>
      </c>
      <c r="AL64" s="156">
        <f t="shared" si="53"/>
        <v>2.0883054388809423</v>
      </c>
      <c r="AM64" s="156">
        <f t="shared" si="53"/>
        <v>2.6024956040698171</v>
      </c>
      <c r="AN64" s="156">
        <f t="shared" si="53"/>
        <v>2.5430301118322589</v>
      </c>
      <c r="AO64" s="156">
        <f t="shared" si="53"/>
        <v>2.6242560160398627</v>
      </c>
      <c r="AP64" s="156">
        <f t="shared" si="53"/>
        <v>2.5532808292822393</v>
      </c>
      <c r="AQ64" s="156">
        <f t="shared" si="53"/>
        <v>2.5635250036749513</v>
      </c>
      <c r="AR64" s="156">
        <f t="shared" si="53"/>
        <v>2.6329354926217614</v>
      </c>
      <c r="AS64" s="156">
        <f t="shared" si="53"/>
        <v>2.7794236455505694</v>
      </c>
      <c r="AT64" s="61">
        <f t="shared" si="70"/>
        <v>5.5636818045603373E-2</v>
      </c>
    </row>
    <row r="65" spans="1:46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N65" si="75">SUM(E54:E56)</f>
        <v>341280.04000000004</v>
      </c>
      <c r="F65" s="154">
        <f t="shared" si="75"/>
        <v>330986.2099999999</v>
      </c>
      <c r="G65" s="154">
        <f t="shared" si="75"/>
        <v>352389.62000000011</v>
      </c>
      <c r="H65" s="154">
        <f t="shared" si="75"/>
        <v>271249.88999999984</v>
      </c>
      <c r="I65" s="154">
        <f t="shared" si="75"/>
        <v>338059.84999999963</v>
      </c>
      <c r="J65" s="154">
        <f t="shared" si="75"/>
        <v>341622.02</v>
      </c>
      <c r="K65" s="154">
        <f t="shared" si="75"/>
        <v>348164.02999999968</v>
      </c>
      <c r="L65" s="154">
        <f t="shared" si="75"/>
        <v>373006.16999999981</v>
      </c>
      <c r="M65" s="154">
        <f t="shared" si="75"/>
        <v>455027.89</v>
      </c>
      <c r="N65" s="154">
        <f t="shared" si="75"/>
        <v>411333.06999999972</v>
      </c>
      <c r="O65" s="52">
        <f t="shared" si="55"/>
        <v>-9.6026685309334114E-2</v>
      </c>
      <c r="Q65" s="109" t="s">
        <v>86</v>
      </c>
      <c r="R65" s="117">
        <f>SUM(R54:R56)</f>
        <v>52069.507000000012</v>
      </c>
      <c r="S65" s="154">
        <f>SUM(S54:S56)</f>
        <v>57799.210999999981</v>
      </c>
      <c r="T65" s="154">
        <f>SUM(T54:T56)</f>
        <v>67284.703999999983</v>
      </c>
      <c r="U65" s="154">
        <f>SUM(U54:U56)</f>
        <v>68302.889999999985</v>
      </c>
      <c r="V65" s="154">
        <f t="shared" ref="V65:AC65" si="76">SUM(V54:V56)</f>
        <v>68997.127000000022</v>
      </c>
      <c r="W65" s="154">
        <f t="shared" si="76"/>
        <v>75648.96299999996</v>
      </c>
      <c r="X65" s="154">
        <f t="shared" si="76"/>
        <v>65293.128000000026</v>
      </c>
      <c r="Y65" s="154">
        <f t="shared" si="76"/>
        <v>80241.398000000045</v>
      </c>
      <c r="Z65" s="154">
        <f t="shared" si="76"/>
        <v>84590.548999999999</v>
      </c>
      <c r="AA65" s="154">
        <f t="shared" si="76"/>
        <v>84889.636000000028</v>
      </c>
      <c r="AB65" s="154">
        <f t="shared" si="76"/>
        <v>93771.617999999988</v>
      </c>
      <c r="AC65" s="154">
        <f t="shared" si="76"/>
        <v>121302.12800000008</v>
      </c>
      <c r="AD65" s="119">
        <f>IF(AD56="","",SUM(AD54:AD56))</f>
        <v>117945.48500000002</v>
      </c>
      <c r="AE65" s="52">
        <f t="shared" si="56"/>
        <v>-2.7671756920868418E-2</v>
      </c>
      <c r="AG65" s="198">
        <f t="shared" si="53"/>
        <v>1.9239920608248851</v>
      </c>
      <c r="AH65" s="157">
        <f t="shared" si="53"/>
        <v>1.7497338733485361</v>
      </c>
      <c r="AI65" s="157">
        <f t="shared" si="53"/>
        <v>1.8123227987763368</v>
      </c>
      <c r="AJ65" s="157">
        <f t="shared" si="53"/>
        <v>2.0013737105750451</v>
      </c>
      <c r="AK65" s="157">
        <f t="shared" si="53"/>
        <v>2.0845921949437121</v>
      </c>
      <c r="AL65" s="157">
        <f t="shared" si="53"/>
        <v>2.1467420918924893</v>
      </c>
      <c r="AM65" s="157">
        <f t="shared" si="53"/>
        <v>2.4071209024269122</v>
      </c>
      <c r="AN65" s="157">
        <f t="shared" si="53"/>
        <v>2.3735855648045794</v>
      </c>
      <c r="AO65" s="157">
        <f t="shared" si="53"/>
        <v>2.4761445119960355</v>
      </c>
      <c r="AP65" s="157">
        <f t="shared" si="53"/>
        <v>2.4382081055300313</v>
      </c>
      <c r="AQ65" s="157">
        <f t="shared" si="53"/>
        <v>2.5139428122596481</v>
      </c>
      <c r="AR65" s="157">
        <f t="shared" si="53"/>
        <v>2.6658174293448273</v>
      </c>
      <c r="AS65" s="157">
        <f t="shared" ref="AS65" si="77">(AD65/N65)*10</f>
        <v>2.8673961225631599</v>
      </c>
      <c r="AT65" s="52">
        <f t="shared" ref="AT65" si="78">IF(AS65="","",(AS65-AR65)/AR65)</f>
        <v>7.5616090959340063E-2</v>
      </c>
    </row>
    <row r="66" spans="1:46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M66" si="79">SUM(E57:E59)</f>
        <v>374827.90000000014</v>
      </c>
      <c r="F66" s="154">
        <f t="shared" si="79"/>
        <v>411823.39999999991</v>
      </c>
      <c r="G66" s="154">
        <f t="shared" si="79"/>
        <v>392287.49999999988</v>
      </c>
      <c r="H66" s="154">
        <f t="shared" si="79"/>
        <v>324909.64999999991</v>
      </c>
      <c r="I66" s="154">
        <f t="shared" si="79"/>
        <v>335894.45999999973</v>
      </c>
      <c r="J66" s="154">
        <f t="shared" si="79"/>
        <v>323029.73000000004</v>
      </c>
      <c r="K66" s="154">
        <f t="shared" si="79"/>
        <v>359624.85999999987</v>
      </c>
      <c r="L66" s="154">
        <f t="shared" si="79"/>
        <v>485561.99000000028</v>
      </c>
      <c r="M66" s="154">
        <f t="shared" si="79"/>
        <v>462583.7999999997</v>
      </c>
      <c r="N66" s="154"/>
      <c r="O66" s="52"/>
      <c r="Q66" s="109" t="s">
        <v>87</v>
      </c>
      <c r="R66" s="117">
        <f>SUM(R57:R59)</f>
        <v>66706.640000000043</v>
      </c>
      <c r="S66" s="154">
        <f>SUM(S57:S59)</f>
        <v>75687.896000000008</v>
      </c>
      <c r="T66" s="154">
        <f>SUM(T57:T59)</f>
        <v>78884.929000000004</v>
      </c>
      <c r="U66" s="154">
        <f>SUM(U57:U59)</f>
        <v>90834.866999999969</v>
      </c>
      <c r="V66" s="154">
        <f t="shared" ref="V66:AC66" si="80">SUM(V57:V59)</f>
        <v>90275.416000000056</v>
      </c>
      <c r="W66" s="154">
        <f t="shared" si="80"/>
        <v>87840.50900000002</v>
      </c>
      <c r="X66" s="154">
        <f t="shared" si="80"/>
        <v>78765.768000000011</v>
      </c>
      <c r="Y66" s="154">
        <f t="shared" si="80"/>
        <v>86377.072000000029</v>
      </c>
      <c r="Z66" s="154">
        <f t="shared" si="80"/>
        <v>89313.755000000005</v>
      </c>
      <c r="AA66" s="154">
        <f t="shared" si="80"/>
        <v>95872.349999999977</v>
      </c>
      <c r="AB66" s="154">
        <f t="shared" si="80"/>
        <v>128355.976</v>
      </c>
      <c r="AC66" s="154">
        <f t="shared" si="80"/>
        <v>133533.43400000001</v>
      </c>
      <c r="AD66" s="119" t="str">
        <f>IF(AD59="","",SUM(AD57:AD59))</f>
        <v/>
      </c>
      <c r="AE66" s="52" t="str">
        <f t="shared" si="56"/>
        <v/>
      </c>
      <c r="AG66" s="198">
        <f t="shared" si="53"/>
        <v>1.8380654168220978</v>
      </c>
      <c r="AH66" s="157">
        <f t="shared" si="53"/>
        <v>1.8450697519866253</v>
      </c>
      <c r="AI66" s="157">
        <f t="shared" si="53"/>
        <v>1.959075682997454</v>
      </c>
      <c r="AJ66" s="157">
        <f t="shared" si="53"/>
        <v>2.4233752876986996</v>
      </c>
      <c r="AK66" s="157">
        <f t="shared" si="53"/>
        <v>2.1920904931579916</v>
      </c>
      <c r="AL66" s="157">
        <f t="shared" si="53"/>
        <v>2.2391870503138653</v>
      </c>
      <c r="AM66" s="157">
        <f t="shared" si="53"/>
        <v>2.4242360299240122</v>
      </c>
      <c r="AN66" s="157">
        <f t="shared" si="53"/>
        <v>2.5715539339350846</v>
      </c>
      <c r="AO66" s="157">
        <f t="shared" si="53"/>
        <v>2.764877245199691</v>
      </c>
      <c r="AP66" s="157">
        <f t="shared" si="53"/>
        <v>2.6658988480384815</v>
      </c>
      <c r="AQ66" s="157">
        <f t="shared" si="53"/>
        <v>2.643451889634111</v>
      </c>
      <c r="AR66" s="157">
        <f t="shared" si="53"/>
        <v>2.8866863474250524</v>
      </c>
      <c r="AS66" s="157"/>
      <c r="AT66" s="52"/>
    </row>
    <row r="67" spans="1:46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N67" si="81">IF(E62="","",SUM(E60:E62))</f>
        <v>378869.0400000001</v>
      </c>
      <c r="F67" s="155">
        <f t="shared" si="81"/>
        <v>396865.16000000021</v>
      </c>
      <c r="G67" s="155">
        <f t="shared" si="81"/>
        <v>336903.74</v>
      </c>
      <c r="H67" s="155">
        <f t="shared" si="81"/>
        <v>311374.30999999976</v>
      </c>
      <c r="I67" s="155">
        <f t="shared" si="81"/>
        <v>337617.05000000005</v>
      </c>
      <c r="J67" s="155">
        <f t="shared" si="81"/>
        <v>314897.43999999994</v>
      </c>
      <c r="K67" s="155">
        <f t="shared" si="81"/>
        <v>372869.66999999981</v>
      </c>
      <c r="L67" s="155">
        <f t="shared" si="81"/>
        <v>493444.35000000033</v>
      </c>
      <c r="M67" s="155">
        <f t="shared" si="81"/>
        <v>455271.89999999967</v>
      </c>
      <c r="N67" s="155" t="str">
        <f t="shared" si="81"/>
        <v/>
      </c>
      <c r="O67" s="55" t="str">
        <f t="shared" si="55"/>
        <v/>
      </c>
      <c r="Q67" s="110" t="s">
        <v>88</v>
      </c>
      <c r="R67" s="196">
        <f>SUM(R60:R62)</f>
        <v>63838.016000000018</v>
      </c>
      <c r="S67" s="155">
        <f>SUM(S60:S62)</f>
        <v>79380.659999999989</v>
      </c>
      <c r="T67" s="155">
        <f>IF(T62="","",SUM(T60:T62))</f>
        <v>89950.456999999995</v>
      </c>
      <c r="U67" s="155">
        <f>IF(U62="","",SUM(U60:U62))</f>
        <v>90706.435000000056</v>
      </c>
      <c r="V67" s="155">
        <f t="shared" ref="V67:AD67" si="82">IF(V62="","",SUM(V60:V62))</f>
        <v>98610.478999999992</v>
      </c>
      <c r="W67" s="155">
        <f t="shared" si="82"/>
        <v>84566.343999999997</v>
      </c>
      <c r="X67" s="155">
        <f t="shared" si="82"/>
        <v>90045.485000000015</v>
      </c>
      <c r="Y67" s="155">
        <f t="shared" si="82"/>
        <v>94962.186000000016</v>
      </c>
      <c r="Z67" s="155">
        <f t="shared" si="82"/>
        <v>95891.539000000004</v>
      </c>
      <c r="AA67" s="155">
        <f t="shared" si="82"/>
        <v>103388.924</v>
      </c>
      <c r="AB67" s="155">
        <f t="shared" si="82"/>
        <v>140739.50200000001</v>
      </c>
      <c r="AC67" s="155">
        <f t="shared" si="82"/>
        <v>135949.3170000001</v>
      </c>
      <c r="AD67" s="123" t="str">
        <f t="shared" si="82"/>
        <v/>
      </c>
      <c r="AE67" s="55" t="str">
        <f t="shared" si="56"/>
        <v/>
      </c>
      <c r="AG67" s="200">
        <f t="shared" ref="AG67:AH67" si="83">(R67/B67)*10</f>
        <v>2.1176785143360082</v>
      </c>
      <c r="AH67" s="158">
        <f t="shared" si="83"/>
        <v>2.0453352071175841</v>
      </c>
      <c r="AI67" s="158">
        <f t="shared" ref="AI67:AS67" si="84">IF(T62="","",(T67/D67)*10)</f>
        <v>2.3611669003409426</v>
      </c>
      <c r="AJ67" s="158">
        <f t="shared" si="84"/>
        <v>2.3941369028200361</v>
      </c>
      <c r="AK67" s="158">
        <f t="shared" si="84"/>
        <v>2.4847350923925884</v>
      </c>
      <c r="AL67" s="158">
        <f t="shared" si="84"/>
        <v>2.5101040433685897</v>
      </c>
      <c r="AM67" s="158">
        <f t="shared" si="84"/>
        <v>2.8918726467832263</v>
      </c>
      <c r="AN67" s="158">
        <f t="shared" si="84"/>
        <v>2.8127189074129992</v>
      </c>
      <c r="AO67" s="158">
        <f t="shared" si="84"/>
        <v>3.045167309076886</v>
      </c>
      <c r="AP67" s="158">
        <f t="shared" si="84"/>
        <v>2.7727898597920304</v>
      </c>
      <c r="AQ67" s="158">
        <f t="shared" si="84"/>
        <v>2.852185905056972</v>
      </c>
      <c r="AR67" s="158">
        <f t="shared" si="84"/>
        <v>2.9861126285193573</v>
      </c>
      <c r="AS67" s="158" t="str">
        <f t="shared" si="84"/>
        <v/>
      </c>
      <c r="AT67" s="55" t="str">
        <f t="shared" si="70"/>
        <v/>
      </c>
    </row>
    <row r="68" spans="1:46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AC64:AC67 B64:M66 B20:M23 R20:AC23 B45:L45 R42:AD42 R44:AD44 R43:AC43 B42:M44 N45 R45:AB45 AD45 B67:L67 O63 Y64:AB67 R64:X6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W70"/>
  <sheetViews>
    <sheetView showGridLines="0" topLeftCell="A46" workbookViewId="0">
      <selection activeCell="AJ53" sqref="AJ53"/>
    </sheetView>
  </sheetViews>
  <sheetFormatPr defaultRowHeight="15" x14ac:dyDescent="0.25"/>
  <cols>
    <col min="1" max="1" width="18.7109375" customWidth="1"/>
    <col min="15" max="15" width="10.140625" customWidth="1"/>
    <col min="16" max="16" width="1.7109375" customWidth="1"/>
    <col min="17" max="17" width="18.7109375" hidden="1" customWidth="1"/>
    <col min="31" max="31" width="10" customWidth="1"/>
    <col min="32" max="32" width="1.7109375" customWidth="1"/>
    <col min="46" max="46" width="10" customWidth="1"/>
    <col min="48" max="49" width="9.140625" style="101"/>
  </cols>
  <sheetData>
    <row r="1" spans="1:49" ht="15.75" x14ac:dyDescent="0.25">
      <c r="A1" s="4" t="s">
        <v>100</v>
      </c>
    </row>
    <row r="3" spans="1:49" ht="15.75" thickBot="1" x14ac:dyDescent="0.3">
      <c r="O3" s="205" t="s">
        <v>1</v>
      </c>
      <c r="AE3" s="297">
        <v>1000</v>
      </c>
      <c r="AT3" s="297" t="s">
        <v>47</v>
      </c>
    </row>
    <row r="4" spans="1:49" ht="20.100000000000001" customHeight="1" x14ac:dyDescent="0.25">
      <c r="A4" s="332" t="s">
        <v>3</v>
      </c>
      <c r="B4" s="334" t="s">
        <v>71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  <c r="O4" s="337" t="s">
        <v>131</v>
      </c>
      <c r="Q4" s="335" t="s">
        <v>3</v>
      </c>
      <c r="R4" s="327" t="s">
        <v>71</v>
      </c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9"/>
      <c r="AE4" s="339" t="s">
        <v>131</v>
      </c>
      <c r="AG4" s="327" t="s">
        <v>71</v>
      </c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9"/>
      <c r="AT4" s="337" t="s">
        <v>131</v>
      </c>
    </row>
    <row r="5" spans="1:49" ht="20.100000000000001" customHeight="1" thickBot="1" x14ac:dyDescent="0.3">
      <c r="A5" s="333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3">
        <v>2022</v>
      </c>
      <c r="O5" s="338"/>
      <c r="Q5" s="336"/>
      <c r="R5" s="25">
        <v>2010</v>
      </c>
      <c r="S5" s="135">
        <v>2011</v>
      </c>
      <c r="T5" s="135">
        <v>2012</v>
      </c>
      <c r="U5" s="135">
        <v>2013</v>
      </c>
      <c r="V5" s="135">
        <v>2014</v>
      </c>
      <c r="W5" s="135">
        <v>2015</v>
      </c>
      <c r="X5" s="135">
        <v>2016</v>
      </c>
      <c r="Y5" s="135">
        <v>2017</v>
      </c>
      <c r="Z5" s="135">
        <v>2018</v>
      </c>
      <c r="AA5" s="135">
        <v>2019</v>
      </c>
      <c r="AB5" s="135">
        <v>2020</v>
      </c>
      <c r="AC5" s="135">
        <v>2021</v>
      </c>
      <c r="AD5" s="133">
        <v>2022</v>
      </c>
      <c r="AE5" s="340"/>
      <c r="AG5" s="25">
        <v>2010</v>
      </c>
      <c r="AH5" s="135">
        <v>2011</v>
      </c>
      <c r="AI5" s="135">
        <v>2012</v>
      </c>
      <c r="AJ5" s="135">
        <v>2013</v>
      </c>
      <c r="AK5" s="135">
        <v>2014</v>
      </c>
      <c r="AL5" s="135">
        <v>2015</v>
      </c>
      <c r="AM5" s="135">
        <v>2016</v>
      </c>
      <c r="AN5" s="135">
        <v>2017</v>
      </c>
      <c r="AO5" s="135">
        <v>2018</v>
      </c>
      <c r="AP5" s="135">
        <v>2019</v>
      </c>
      <c r="AQ5" s="135">
        <v>2020</v>
      </c>
      <c r="AR5" s="135">
        <v>2021</v>
      </c>
      <c r="AS5" s="133">
        <v>2022</v>
      </c>
      <c r="AT5" s="338"/>
      <c r="AV5" s="298">
        <v>2013</v>
      </c>
      <c r="AW5" s="298">
        <v>2014</v>
      </c>
    </row>
    <row r="6" spans="1:49" ht="3" customHeight="1" thickBot="1" x14ac:dyDescent="0.3">
      <c r="A6" s="299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2"/>
      <c r="Q6" s="299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2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300"/>
    </row>
    <row r="7" spans="1:49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112">
        <v>194589.28999999966</v>
      </c>
      <c r="O7" s="61">
        <f>IF(N7="","",(N7-M7)/M7)</f>
        <v>-9.2025779114857181E-2</v>
      </c>
      <c r="Q7" s="109" t="s">
        <v>73</v>
      </c>
      <c r="R7" s="39">
        <v>5046.811999999999</v>
      </c>
      <c r="S7" s="153">
        <v>5419.8780000000006</v>
      </c>
      <c r="T7" s="153">
        <v>5376.692</v>
      </c>
      <c r="U7" s="153">
        <v>8185.9700000000021</v>
      </c>
      <c r="V7" s="153">
        <v>9253.7109999999993</v>
      </c>
      <c r="W7" s="153">
        <v>8018.4579999999987</v>
      </c>
      <c r="X7" s="153">
        <v>7549.5260000000026</v>
      </c>
      <c r="Y7" s="153">
        <v>9256.76</v>
      </c>
      <c r="Z7" s="153">
        <v>8429.6530000000002</v>
      </c>
      <c r="AA7" s="153">
        <v>12162.242999999999</v>
      </c>
      <c r="AB7" s="153">
        <v>14395.186999999998</v>
      </c>
      <c r="AC7" s="153">
        <v>11537.55599999999</v>
      </c>
      <c r="AD7" s="112">
        <v>12478.587</v>
      </c>
      <c r="AE7" s="61">
        <f>IF(AD7="","",(AD7-AC7)/AC7)</f>
        <v>8.1562421018802497E-2</v>
      </c>
      <c r="AG7" s="124">
        <f t="shared" ref="AG7:AS22" si="0">(R7/B7)*10</f>
        <v>0.44977207995742902</v>
      </c>
      <c r="AH7" s="156">
        <f t="shared" si="0"/>
        <v>0.43216420185329257</v>
      </c>
      <c r="AI7" s="156">
        <f t="shared" si="0"/>
        <v>0.48157310832003042</v>
      </c>
      <c r="AJ7" s="156">
        <f t="shared" si="0"/>
        <v>0.81023144139078462</v>
      </c>
      <c r="AK7" s="156">
        <f t="shared" si="0"/>
        <v>0.50984889235532815</v>
      </c>
      <c r="AL7" s="156">
        <f t="shared" si="0"/>
        <v>0.48445392298565154</v>
      </c>
      <c r="AM7" s="156">
        <f t="shared" si="0"/>
        <v>0.5923922796474268</v>
      </c>
      <c r="AN7" s="156">
        <f t="shared" si="0"/>
        <v>0.55910247502123656</v>
      </c>
      <c r="AO7" s="156">
        <f t="shared" si="0"/>
        <v>0.78036077850810914</v>
      </c>
      <c r="AP7" s="156">
        <f t="shared" si="0"/>
        <v>0.60468642002463424</v>
      </c>
      <c r="AQ7" s="156">
        <f t="shared" si="0"/>
        <v>0.62204140404177755</v>
      </c>
      <c r="AR7" s="156">
        <f t="shared" si="0"/>
        <v>0.53835457336931103</v>
      </c>
      <c r="AS7" s="156">
        <f>(AD7/N7)*10</f>
        <v>0.64127820189898543</v>
      </c>
      <c r="AT7" s="61">
        <f t="shared" ref="AT7" si="1">IF(AS7="","",(AS7-AR7)/AR7)</f>
        <v>0.19118185972773158</v>
      </c>
      <c r="AV7" s="105"/>
      <c r="AW7" s="105"/>
    </row>
    <row r="8" spans="1:49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119">
        <v>269371.2899999998</v>
      </c>
      <c r="O8" s="52">
        <f t="shared" ref="O8:O23" si="2">IF(N8="","",(N8-M8)/M8)</f>
        <v>4.9249029224348685E-2</v>
      </c>
      <c r="Q8" s="109" t="s">
        <v>74</v>
      </c>
      <c r="R8" s="19">
        <v>4875.3999999999996</v>
      </c>
      <c r="S8" s="154">
        <v>5047.22</v>
      </c>
      <c r="T8" s="154">
        <v>4979.2489999999998</v>
      </c>
      <c r="U8" s="154">
        <v>7645.0780000000004</v>
      </c>
      <c r="V8" s="154">
        <v>9124.9479999999967</v>
      </c>
      <c r="W8" s="154">
        <v>9271.5960000000014</v>
      </c>
      <c r="X8" s="154">
        <v>8398.7909999999993</v>
      </c>
      <c r="Y8" s="154">
        <v>10079.532000000001</v>
      </c>
      <c r="Z8" s="154">
        <v>9460.1350000000002</v>
      </c>
      <c r="AA8" s="154">
        <v>13827.451999999999</v>
      </c>
      <c r="AB8" s="154">
        <v>13178.782000000005</v>
      </c>
      <c r="AC8" s="154">
        <v>12834.916000000007</v>
      </c>
      <c r="AD8" s="119">
        <v>17041.921999999999</v>
      </c>
      <c r="AE8" s="52">
        <f t="shared" ref="AE8:AE23" si="3">IF(AD8="","",(AD8-AC8)/AC8)</f>
        <v>0.32777822620732305</v>
      </c>
      <c r="AG8" s="125">
        <f t="shared" si="0"/>
        <v>0.46934653261753362</v>
      </c>
      <c r="AH8" s="157">
        <f t="shared" si="0"/>
        <v>0.46007754707955117</v>
      </c>
      <c r="AI8" s="157">
        <f t="shared" si="0"/>
        <v>0.54886851547144277</v>
      </c>
      <c r="AJ8" s="157">
        <f t="shared" si="0"/>
        <v>0.83587031142493495</v>
      </c>
      <c r="AK8" s="157">
        <f t="shared" si="0"/>
        <v>0.51048511635099003</v>
      </c>
      <c r="AL8" s="157">
        <f t="shared" si="0"/>
        <v>0.48971130968147902</v>
      </c>
      <c r="AM8" s="157">
        <f t="shared" si="0"/>
        <v>0.52155723141664712</v>
      </c>
      <c r="AN8" s="157">
        <f t="shared" si="0"/>
        <v>0.55854530317506745</v>
      </c>
      <c r="AO8" s="157">
        <f t="shared" si="0"/>
        <v>0.93501907816934571</v>
      </c>
      <c r="AP8" s="157">
        <f t="shared" si="0"/>
        <v>0.57852492138372347</v>
      </c>
      <c r="AQ8" s="157">
        <f t="shared" si="0"/>
        <v>0.65767022395341579</v>
      </c>
      <c r="AR8" s="157">
        <f t="shared" si="0"/>
        <v>0.49994277984027458</v>
      </c>
      <c r="AS8" s="157">
        <f>(AD8/N8)*10</f>
        <v>0.63265546970503106</v>
      </c>
      <c r="AT8" s="52">
        <f t="shared" ref="AT8" si="4">IF(AS8="","",(AS8-AR8)/AR8)</f>
        <v>0.26545575857132392</v>
      </c>
      <c r="AV8" s="105"/>
      <c r="AW8" s="105"/>
    </row>
    <row r="9" spans="1:49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119">
        <v>197105.36999999982</v>
      </c>
      <c r="O9" s="52">
        <f t="shared" si="2"/>
        <v>-0.43170426038065268</v>
      </c>
      <c r="Q9" s="109" t="s">
        <v>75</v>
      </c>
      <c r="R9" s="19">
        <v>7464.3919999999998</v>
      </c>
      <c r="S9" s="154">
        <v>5720.5099999999993</v>
      </c>
      <c r="T9" s="154">
        <v>6851.9379999999956</v>
      </c>
      <c r="U9" s="154">
        <v>7142.3209999999999</v>
      </c>
      <c r="V9" s="154">
        <v>8172.4949999999981</v>
      </c>
      <c r="W9" s="154">
        <v>8953.7059999999983</v>
      </c>
      <c r="X9" s="154">
        <v>8549.0249999999996</v>
      </c>
      <c r="Y9" s="154">
        <v>9978.1299999999992</v>
      </c>
      <c r="Z9" s="154">
        <v>10309.046</v>
      </c>
      <c r="AA9" s="154">
        <v>11853.175999999999</v>
      </c>
      <c r="AB9" s="154">
        <v>12973.125000000002</v>
      </c>
      <c r="AC9" s="154">
        <v>17902.007000000001</v>
      </c>
      <c r="AD9" s="119">
        <v>13656.812000000011</v>
      </c>
      <c r="AE9" s="52">
        <f t="shared" si="3"/>
        <v>-0.23713514356239446</v>
      </c>
      <c r="AG9" s="125">
        <f t="shared" si="0"/>
        <v>0.44454071154342661</v>
      </c>
      <c r="AH9" s="157">
        <f t="shared" si="0"/>
        <v>0.45529015514061527</v>
      </c>
      <c r="AI9" s="157">
        <f t="shared" si="0"/>
        <v>0.50458285709151873</v>
      </c>
      <c r="AJ9" s="157">
        <f t="shared" si="0"/>
        <v>0.9105632961572816</v>
      </c>
      <c r="AK9" s="157">
        <f t="shared" si="0"/>
        <v>0.51315833592555093</v>
      </c>
      <c r="AL9" s="157">
        <f t="shared" si="0"/>
        <v>0.49803333228390984</v>
      </c>
      <c r="AM9" s="157">
        <f t="shared" si="0"/>
        <v>0.54005566429495178</v>
      </c>
      <c r="AN9" s="157">
        <f t="shared" si="0"/>
        <v>0.54005481555322443</v>
      </c>
      <c r="AO9" s="157">
        <f t="shared" si="0"/>
        <v>0.78542204075338629</v>
      </c>
      <c r="AP9" s="157">
        <f t="shared" si="0"/>
        <v>0.56510951343186677</v>
      </c>
      <c r="AQ9" s="157">
        <f t="shared" si="0"/>
        <v>0.62037909182406781</v>
      </c>
      <c r="AR9" s="157">
        <f t="shared" si="0"/>
        <v>0.51615206164782534</v>
      </c>
      <c r="AS9" s="157">
        <f t="shared" ref="AS9" si="5">(AD9/N9)*10</f>
        <v>0.69286859104853527</v>
      </c>
      <c r="AT9" s="52">
        <f t="shared" ref="AT9" si="6">IF(AS9="","",(AS9-AR9)/AR9)</f>
        <v>0.34237299922146786</v>
      </c>
      <c r="AV9" s="105"/>
      <c r="AW9" s="105"/>
    </row>
    <row r="10" spans="1:49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119">
        <v>211619.12999999992</v>
      </c>
      <c r="O10" s="52">
        <f t="shared" si="2"/>
        <v>-0.11291949906280238</v>
      </c>
      <c r="Q10" s="109" t="s">
        <v>76</v>
      </c>
      <c r="R10" s="19">
        <v>7083.5199999999986</v>
      </c>
      <c r="S10" s="154">
        <v>5734.7760000000007</v>
      </c>
      <c r="T10" s="154">
        <v>6986.2150000000011</v>
      </c>
      <c r="U10" s="154">
        <v>8949.2860000000001</v>
      </c>
      <c r="V10" s="154">
        <v>7735.4290000000001</v>
      </c>
      <c r="W10" s="154">
        <v>8580.4020000000019</v>
      </c>
      <c r="X10" s="154">
        <v>6742.456000000001</v>
      </c>
      <c r="Y10" s="154">
        <v>10425.911000000004</v>
      </c>
      <c r="Z10" s="154">
        <v>11410.679</v>
      </c>
      <c r="AA10" s="154">
        <v>13024.389000000001</v>
      </c>
      <c r="AB10" s="154">
        <v>14120.863000000001</v>
      </c>
      <c r="AC10" s="154">
        <v>13171.960999999996</v>
      </c>
      <c r="AD10" s="119">
        <v>15157.707000000013</v>
      </c>
      <c r="AE10" s="52">
        <f t="shared" si="3"/>
        <v>0.15075553290812341</v>
      </c>
      <c r="AG10" s="125">
        <f t="shared" si="0"/>
        <v>0.41567550232571626</v>
      </c>
      <c r="AH10" s="157">
        <f t="shared" si="0"/>
        <v>0.45686088859129592</v>
      </c>
      <c r="AI10" s="157">
        <f t="shared" si="0"/>
        <v>0.53272115749897475</v>
      </c>
      <c r="AJ10" s="157">
        <f t="shared" si="0"/>
        <v>0.80396422819385238</v>
      </c>
      <c r="AK10" s="157">
        <f t="shared" si="0"/>
        <v>0.55468838065790216</v>
      </c>
      <c r="AL10" s="157">
        <f t="shared" si="0"/>
        <v>0.49634555231011412</v>
      </c>
      <c r="AM10" s="157">
        <f t="shared" si="0"/>
        <v>0.55762801647298088</v>
      </c>
      <c r="AN10" s="157">
        <f t="shared" si="0"/>
        <v>0.53227135799174041</v>
      </c>
      <c r="AO10" s="157">
        <f t="shared" si="0"/>
        <v>0.75882468575155682</v>
      </c>
      <c r="AP10" s="157">
        <f t="shared" si="0"/>
        <v>0.5317533930111793</v>
      </c>
      <c r="AQ10" s="157">
        <f t="shared" si="0"/>
        <v>0.60603680487223821</v>
      </c>
      <c r="AR10" s="157">
        <f t="shared" si="0"/>
        <v>0.55215186652573567</v>
      </c>
      <c r="AS10" s="157">
        <f t="shared" ref="AS10" si="7">(AD10/N10)*10</f>
        <v>0.71627300424115814</v>
      </c>
      <c r="AT10" s="52">
        <f t="shared" ref="AT10" si="8">IF(AS10="","",(AS10-AR10)/AR10)</f>
        <v>0.29723912507642103</v>
      </c>
      <c r="AV10" s="105"/>
      <c r="AW10" s="105"/>
    </row>
    <row r="11" spans="1:49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119">
        <v>298150.06000000017</v>
      </c>
      <c r="O11" s="52">
        <f t="shared" si="2"/>
        <v>9.6358633895129664E-2</v>
      </c>
      <c r="Q11" s="109" t="s">
        <v>77</v>
      </c>
      <c r="R11" s="19">
        <v>5269.9080000000022</v>
      </c>
      <c r="S11" s="154">
        <v>6791.5110000000022</v>
      </c>
      <c r="T11" s="154">
        <v>6331.175000000002</v>
      </c>
      <c r="U11" s="154">
        <v>12356.189000000002</v>
      </c>
      <c r="V11" s="154">
        <v>10013.188000000002</v>
      </c>
      <c r="W11" s="154">
        <v>9709.3430000000008</v>
      </c>
      <c r="X11" s="154">
        <v>9074.4239999999991</v>
      </c>
      <c r="Y11" s="154">
        <v>11193.306000000002</v>
      </c>
      <c r="Z11" s="154">
        <v>12194.198</v>
      </c>
      <c r="AA11" s="154">
        <v>12392.851000000008</v>
      </c>
      <c r="AB11" s="154">
        <v>10554.120999999999</v>
      </c>
      <c r="AC11" s="154">
        <v>14483.971999999998</v>
      </c>
      <c r="AD11" s="119">
        <v>20302.184999999998</v>
      </c>
      <c r="AE11" s="52">
        <f t="shared" si="3"/>
        <v>0.40170009994495987</v>
      </c>
      <c r="AG11" s="125">
        <f t="shared" si="0"/>
        <v>0.4983700555886183</v>
      </c>
      <c r="AH11" s="157">
        <f t="shared" si="0"/>
        <v>0.46272411236012051</v>
      </c>
      <c r="AI11" s="157">
        <f t="shared" si="0"/>
        <v>0.59620293919642087</v>
      </c>
      <c r="AJ11" s="157">
        <f t="shared" si="0"/>
        <v>0.78832235306922693</v>
      </c>
      <c r="AK11" s="157">
        <f t="shared" si="0"/>
        <v>0.48065790285305188</v>
      </c>
      <c r="AL11" s="157">
        <f t="shared" si="0"/>
        <v>0.53317937263440585</v>
      </c>
      <c r="AM11" s="157">
        <f t="shared" si="0"/>
        <v>0.58051031214885285</v>
      </c>
      <c r="AN11" s="157">
        <f t="shared" si="0"/>
        <v>0.53719749811892448</v>
      </c>
      <c r="AO11" s="157">
        <f t="shared" si="0"/>
        <v>0.98815241189063374</v>
      </c>
      <c r="AP11" s="157">
        <f t="shared" si="0"/>
        <v>0.54251916481950524</v>
      </c>
      <c r="AQ11" s="157">
        <f t="shared" si="0"/>
        <v>0.50895878228594893</v>
      </c>
      <c r="AR11" s="157">
        <f t="shared" si="0"/>
        <v>0.53260521749669598</v>
      </c>
      <c r="AS11" s="157">
        <f t="shared" ref="AS11" si="9">(AD11/N11)*10</f>
        <v>0.68093848446651284</v>
      </c>
      <c r="AT11" s="52">
        <f t="shared" ref="AT11" si="10">IF(AS11="","",(AS11-AR11)/AR11)</f>
        <v>0.27850509551333308</v>
      </c>
      <c r="AV11" s="105"/>
      <c r="AW11" s="105"/>
    </row>
    <row r="12" spans="1:49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119">
        <v>220985.59999999989</v>
      </c>
      <c r="O12" s="52">
        <f t="shared" si="2"/>
        <v>-0.20190025125528316</v>
      </c>
      <c r="Q12" s="109" t="s">
        <v>78</v>
      </c>
      <c r="R12" s="19">
        <v>8468.7459999999992</v>
      </c>
      <c r="S12" s="154">
        <v>4467.674</v>
      </c>
      <c r="T12" s="154">
        <v>6989.1480000000029</v>
      </c>
      <c r="U12" s="154">
        <v>11275.52199999999</v>
      </c>
      <c r="V12" s="154">
        <v>8874.6120000000028</v>
      </c>
      <c r="W12" s="154">
        <v>11770.861000000004</v>
      </c>
      <c r="X12" s="154">
        <v>9513.2329999999984</v>
      </c>
      <c r="Y12" s="154">
        <v>14562.611999999999</v>
      </c>
      <c r="Z12" s="154">
        <v>13054.882</v>
      </c>
      <c r="AA12" s="154">
        <v>13834.111000000008</v>
      </c>
      <c r="AB12" s="154">
        <v>12299.127999999995</v>
      </c>
      <c r="AC12" s="154">
        <v>14683.353999999999</v>
      </c>
      <c r="AD12" s="119">
        <v>14211.296000000006</v>
      </c>
      <c r="AE12" s="52">
        <f t="shared" si="3"/>
        <v>-3.2149194250849882E-2</v>
      </c>
      <c r="AG12" s="125">
        <f t="shared" si="0"/>
        <v>0.48940102083250003</v>
      </c>
      <c r="AH12" s="157">
        <f t="shared" si="0"/>
        <v>0.50449374344847098</v>
      </c>
      <c r="AI12" s="157">
        <f t="shared" si="0"/>
        <v>0.57729878622795316</v>
      </c>
      <c r="AJ12" s="157">
        <f t="shared" si="0"/>
        <v>0.79192363779461905</v>
      </c>
      <c r="AK12" s="157">
        <f t="shared" si="0"/>
        <v>0.54221451310521085</v>
      </c>
      <c r="AL12" s="157">
        <f t="shared" si="0"/>
        <v>0.51688432623633229</v>
      </c>
      <c r="AM12" s="157">
        <f t="shared" si="0"/>
        <v>0.58966471319058733</v>
      </c>
      <c r="AN12" s="157">
        <f t="shared" si="0"/>
        <v>0.5887425368740008</v>
      </c>
      <c r="AO12" s="157">
        <f t="shared" si="0"/>
        <v>0.81811264500872194</v>
      </c>
      <c r="AP12" s="157">
        <f t="shared" si="0"/>
        <v>0.55588770322698033</v>
      </c>
      <c r="AQ12" s="157">
        <f t="shared" si="0"/>
        <v>0.61193119574758248</v>
      </c>
      <c r="AR12" s="157">
        <f t="shared" si="0"/>
        <v>0.53029614319348128</v>
      </c>
      <c r="AS12" s="157">
        <f t="shared" ref="AS12" si="11">(AD12/N12)*10</f>
        <v>0.64308697037273066</v>
      </c>
      <c r="AT12" s="52">
        <f t="shared" ref="AT12" si="12">IF(AS12="","",(AS12-AR12)/AR12)</f>
        <v>0.21269403639259934</v>
      </c>
      <c r="AV12" s="105"/>
      <c r="AW12" s="105"/>
    </row>
    <row r="13" spans="1:49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119">
        <v>243105.98999999964</v>
      </c>
      <c r="O13" s="52">
        <f t="shared" si="2"/>
        <v>-0.12836531973325249</v>
      </c>
      <c r="Q13" s="109" t="s">
        <v>79</v>
      </c>
      <c r="R13" s="19">
        <v>8304.4390000000039</v>
      </c>
      <c r="S13" s="154">
        <v>7350.9219999999987</v>
      </c>
      <c r="T13" s="154">
        <v>8610.476999999999</v>
      </c>
      <c r="U13" s="154">
        <v>14121.920000000007</v>
      </c>
      <c r="V13" s="154">
        <v>13262.653999999999</v>
      </c>
      <c r="W13" s="154">
        <v>12363.967000000001</v>
      </c>
      <c r="X13" s="154">
        <v>8473.6030000000046</v>
      </c>
      <c r="Y13" s="154">
        <v>11749.72900000001</v>
      </c>
      <c r="Z13" s="154">
        <v>14285.174000000001</v>
      </c>
      <c r="AA13" s="154">
        <v>14287.105000000005</v>
      </c>
      <c r="AB13" s="154">
        <v>16611.900999999998</v>
      </c>
      <c r="AC13" s="154">
        <v>15670.151999999995</v>
      </c>
      <c r="AD13" s="119">
        <v>16517.444000000003</v>
      </c>
      <c r="AE13" s="52">
        <f t="shared" si="3"/>
        <v>5.4070439138051048E-2</v>
      </c>
      <c r="AG13" s="125">
        <f t="shared" si="0"/>
        <v>0.53967478774498701</v>
      </c>
      <c r="AH13" s="157">
        <f t="shared" si="0"/>
        <v>0.50255463998014638</v>
      </c>
      <c r="AI13" s="157">
        <f t="shared" si="0"/>
        <v>0.66411025378018629</v>
      </c>
      <c r="AJ13" s="157">
        <f t="shared" si="0"/>
        <v>0.78542266846555253</v>
      </c>
      <c r="AK13" s="157">
        <f t="shared" si="0"/>
        <v>0.49213350654252608</v>
      </c>
      <c r="AL13" s="157">
        <f t="shared" si="0"/>
        <v>0.51999625184490039</v>
      </c>
      <c r="AM13" s="157">
        <f t="shared" si="0"/>
        <v>0.57328655806682549</v>
      </c>
      <c r="AN13" s="157">
        <f t="shared" si="0"/>
        <v>0.56676539384784497</v>
      </c>
      <c r="AO13" s="157">
        <f t="shared" si="0"/>
        <v>0.81053566648256559</v>
      </c>
      <c r="AP13" s="157">
        <f t="shared" si="0"/>
        <v>0.51265743593434887</v>
      </c>
      <c r="AQ13" s="157">
        <f t="shared" si="0"/>
        <v>0.58120081940987156</v>
      </c>
      <c r="AR13" s="157">
        <f t="shared" si="0"/>
        <v>0.56183921787576485</v>
      </c>
      <c r="AS13" s="157">
        <f t="shared" ref="AS13" si="13">(AD13/N13)*10</f>
        <v>0.67943385516745292</v>
      </c>
      <c r="AT13" s="52">
        <f t="shared" ref="AT13" si="14">IF(AS13="","",(AS13-AR13)/AR13)</f>
        <v>0.20930300618083741</v>
      </c>
      <c r="AV13" s="105"/>
      <c r="AW13" s="105"/>
    </row>
    <row r="14" spans="1:49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119"/>
      <c r="O14" s="52" t="str">
        <f t="shared" si="2"/>
        <v/>
      </c>
      <c r="Q14" s="109" t="s">
        <v>80</v>
      </c>
      <c r="R14" s="19">
        <v>7854.7379999999985</v>
      </c>
      <c r="S14" s="154">
        <v>8326.2219999999998</v>
      </c>
      <c r="T14" s="154">
        <v>7079.4509999999991</v>
      </c>
      <c r="U14" s="154">
        <v>9224.3630000000012</v>
      </c>
      <c r="V14" s="154">
        <v>8588.8440000000028</v>
      </c>
      <c r="W14" s="154">
        <v>10903.496999999998</v>
      </c>
      <c r="X14" s="154">
        <v>9835.2980000000043</v>
      </c>
      <c r="Y14" s="154">
        <v>10047.059999999994</v>
      </c>
      <c r="Z14" s="154">
        <v>13857.925999999999</v>
      </c>
      <c r="AA14" s="154">
        <v>14770.591999999991</v>
      </c>
      <c r="AB14" s="154">
        <v>15842.40800000001</v>
      </c>
      <c r="AC14" s="154">
        <v>12842.719000000006</v>
      </c>
      <c r="AD14" s="119"/>
      <c r="AE14" s="52" t="str">
        <f t="shared" si="3"/>
        <v/>
      </c>
      <c r="AG14" s="125">
        <f t="shared" si="0"/>
        <v>0.45427317597741834</v>
      </c>
      <c r="AH14" s="157">
        <f t="shared" si="0"/>
        <v>0.4208013449111434</v>
      </c>
      <c r="AI14" s="157">
        <f t="shared" si="0"/>
        <v>0.65057433259497854</v>
      </c>
      <c r="AJ14" s="157">
        <f t="shared" si="0"/>
        <v>0.71673199543963806</v>
      </c>
      <c r="AK14" s="157">
        <f t="shared" si="0"/>
        <v>0.436259341155668</v>
      </c>
      <c r="AL14" s="157">
        <f t="shared" si="0"/>
        <v>0.46104324133086483</v>
      </c>
      <c r="AM14" s="157">
        <f t="shared" si="0"/>
        <v>0.60980228558256033</v>
      </c>
      <c r="AN14" s="157">
        <f t="shared" si="0"/>
        <v>0.58552699212611625</v>
      </c>
      <c r="AO14" s="157">
        <f t="shared" si="0"/>
        <v>0.76922209294470589</v>
      </c>
      <c r="AP14" s="157">
        <f t="shared" si="0"/>
        <v>0.49861409740591178</v>
      </c>
      <c r="AQ14" s="157">
        <f t="shared" si="0"/>
        <v>0.55334691691330395</v>
      </c>
      <c r="AR14" s="157">
        <f t="shared" si="0"/>
        <v>0.58589877803467094</v>
      </c>
      <c r="AS14" s="157"/>
      <c r="AT14" s="52"/>
      <c r="AV14" s="105"/>
      <c r="AW14" s="105"/>
    </row>
    <row r="15" spans="1:49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119"/>
      <c r="O15" s="52" t="str">
        <f t="shared" si="2"/>
        <v/>
      </c>
      <c r="Q15" s="109" t="s">
        <v>81</v>
      </c>
      <c r="R15" s="19">
        <v>8976.5390000000007</v>
      </c>
      <c r="S15" s="154">
        <v>8231.4969999999994</v>
      </c>
      <c r="T15" s="154">
        <v>7380.0529999999981</v>
      </c>
      <c r="U15" s="154">
        <v>9158.0150000000012</v>
      </c>
      <c r="V15" s="154">
        <v>11920.680999999999</v>
      </c>
      <c r="W15" s="154">
        <v>8611.9049999999952</v>
      </c>
      <c r="X15" s="154">
        <v>9047.3699999999972</v>
      </c>
      <c r="Y15" s="154">
        <v>10872.128000000008</v>
      </c>
      <c r="Z15" s="154">
        <v>13645.628000000001</v>
      </c>
      <c r="AA15" s="154">
        <v>13484.313000000007</v>
      </c>
      <c r="AB15" s="154">
        <v>12902.209999999997</v>
      </c>
      <c r="AC15" s="154">
        <v>12615.414999999995</v>
      </c>
      <c r="AD15" s="119"/>
      <c r="AE15" s="52" t="str">
        <f t="shared" si="3"/>
        <v/>
      </c>
      <c r="AG15" s="125">
        <f t="shared" si="0"/>
        <v>0.48608894904468092</v>
      </c>
      <c r="AH15" s="157">
        <f t="shared" si="0"/>
        <v>0.57028198953005838</v>
      </c>
      <c r="AI15" s="157">
        <f t="shared" si="0"/>
        <v>0.92129144158854492</v>
      </c>
      <c r="AJ15" s="157">
        <f t="shared" si="0"/>
        <v>0.7448792684285741</v>
      </c>
      <c r="AK15" s="157">
        <f t="shared" si="0"/>
        <v>0.55097709882665669</v>
      </c>
      <c r="AL15" s="157">
        <f t="shared" si="0"/>
        <v>0.56417277320115655</v>
      </c>
      <c r="AM15" s="157">
        <f t="shared" si="0"/>
        <v>0.60424963739491866</v>
      </c>
      <c r="AN15" s="157">
        <f t="shared" si="0"/>
        <v>0.79059534211607208</v>
      </c>
      <c r="AO15" s="157">
        <f t="shared" si="0"/>
        <v>0.86320088116450155</v>
      </c>
      <c r="AP15" s="157">
        <f t="shared" si="0"/>
        <v>0.54272632991931669</v>
      </c>
      <c r="AQ15" s="157">
        <f t="shared" si="0"/>
        <v>0.66524202077045469</v>
      </c>
      <c r="AR15" s="157">
        <f t="shared" si="0"/>
        <v>0.67829880835180723</v>
      </c>
      <c r="AS15" s="157"/>
      <c r="AT15" s="52"/>
      <c r="AV15" s="105"/>
      <c r="AW15" s="105"/>
    </row>
    <row r="16" spans="1:49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119"/>
      <c r="O16" s="52" t="str">
        <f t="shared" si="2"/>
        <v/>
      </c>
      <c r="Q16" s="109" t="s">
        <v>82</v>
      </c>
      <c r="R16" s="19">
        <v>8917.1569999999974</v>
      </c>
      <c r="S16" s="154">
        <v>6317.9840000000004</v>
      </c>
      <c r="T16" s="154">
        <v>6844.7550000000019</v>
      </c>
      <c r="U16" s="154">
        <v>12425.312000000002</v>
      </c>
      <c r="V16" s="154">
        <v>11852.688999999998</v>
      </c>
      <c r="W16" s="154">
        <v>8900.4360000000015</v>
      </c>
      <c r="X16" s="154">
        <v>10677.083000000001</v>
      </c>
      <c r="Y16" s="154">
        <v>13098.086000000008</v>
      </c>
      <c r="Z16" s="154">
        <v>16740.395</v>
      </c>
      <c r="AA16" s="154">
        <v>17459.428999999986</v>
      </c>
      <c r="AB16" s="154">
        <v>14265.805999999997</v>
      </c>
      <c r="AC16" s="154">
        <v>13945.046000000009</v>
      </c>
      <c r="AD16" s="119"/>
      <c r="AE16" s="52" t="str">
        <f t="shared" si="3"/>
        <v/>
      </c>
      <c r="AG16" s="125">
        <f t="shared" si="0"/>
        <v>0.50940855377704619</v>
      </c>
      <c r="AH16" s="157">
        <f t="shared" si="0"/>
        <v>0.62502982699747878</v>
      </c>
      <c r="AI16" s="157">
        <f t="shared" si="0"/>
        <v>0.99154958019518513</v>
      </c>
      <c r="AJ16" s="157">
        <f t="shared" si="0"/>
        <v>0.80404355483546253</v>
      </c>
      <c r="AK16" s="157">
        <f t="shared" si="0"/>
        <v>0.61733227853359063</v>
      </c>
      <c r="AL16" s="157">
        <f t="shared" si="0"/>
        <v>0.71987570862832317</v>
      </c>
      <c r="AM16" s="157">
        <f t="shared" si="0"/>
        <v>0.76635350276526137</v>
      </c>
      <c r="AN16" s="157">
        <f t="shared" si="0"/>
        <v>0.8211433301976967</v>
      </c>
      <c r="AO16" s="157">
        <f t="shared" si="0"/>
        <v>0.76836051432490382</v>
      </c>
      <c r="AP16" s="157">
        <f t="shared" si="0"/>
        <v>0.62297780713489115</v>
      </c>
      <c r="AQ16" s="157">
        <f t="shared" si="0"/>
        <v>0.64502965024503012</v>
      </c>
      <c r="AR16" s="157">
        <f t="shared" si="0"/>
        <v>0.62782479707526928</v>
      </c>
      <c r="AS16" s="157"/>
      <c r="AT16" s="52"/>
      <c r="AV16" s="105"/>
      <c r="AW16" s="105"/>
    </row>
    <row r="17" spans="1:49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119"/>
      <c r="O17" s="52" t="str">
        <f t="shared" si="2"/>
        <v/>
      </c>
      <c r="Q17" s="109" t="s">
        <v>83</v>
      </c>
      <c r="R17" s="19">
        <v>8623.6640000000007</v>
      </c>
      <c r="S17" s="154">
        <v>7729.3239999999987</v>
      </c>
      <c r="T17" s="154">
        <v>10518.219000000001</v>
      </c>
      <c r="U17" s="154">
        <v>7756.1780000000035</v>
      </c>
      <c r="V17" s="154">
        <v>12715.098000000002</v>
      </c>
      <c r="W17" s="154">
        <v>10229.966999999997</v>
      </c>
      <c r="X17" s="154">
        <v>10778.716999999997</v>
      </c>
      <c r="Y17" s="154">
        <v>11138.637000000001</v>
      </c>
      <c r="Z17" s="154">
        <v>17757.596000000001</v>
      </c>
      <c r="AA17" s="154">
        <v>15905.198000000008</v>
      </c>
      <c r="AB17" s="154">
        <v>14901.102000000014</v>
      </c>
      <c r="AC17" s="154">
        <v>15769.840000000007</v>
      </c>
      <c r="AD17" s="119"/>
      <c r="AE17" s="52" t="str">
        <f t="shared" si="3"/>
        <v/>
      </c>
      <c r="AG17" s="125">
        <f t="shared" si="0"/>
        <v>0.60031460662581315</v>
      </c>
      <c r="AH17" s="157">
        <f t="shared" si="0"/>
        <v>0.71355709966938063</v>
      </c>
      <c r="AI17" s="157">
        <f t="shared" ref="AI17:AL19" si="15">IF(T17="","",(T17/D17)*10)</f>
        <v>0.83440387019522733</v>
      </c>
      <c r="AJ17" s="157">
        <f t="shared" si="15"/>
        <v>0.75962205850307263</v>
      </c>
      <c r="AK17" s="157">
        <f t="shared" si="15"/>
        <v>0.665186196292187</v>
      </c>
      <c r="AL17" s="157">
        <f t="shared" si="15"/>
        <v>0.71107592250929597</v>
      </c>
      <c r="AM17" s="157">
        <f t="shared" si="0"/>
        <v>0.71269022597614096</v>
      </c>
      <c r="AN17" s="157">
        <f t="shared" si="0"/>
        <v>0.81960669958150867</v>
      </c>
      <c r="AO17" s="157">
        <f t="shared" si="0"/>
        <v>0.65924492501094711</v>
      </c>
      <c r="AP17" s="157">
        <f t="shared" si="0"/>
        <v>0.69739113193480651</v>
      </c>
      <c r="AQ17" s="157">
        <f t="shared" si="0"/>
        <v>0.65871886092679444</v>
      </c>
      <c r="AR17" s="157">
        <f t="shared" si="0"/>
        <v>0.73566620101991387</v>
      </c>
      <c r="AS17" s="157"/>
      <c r="AT17" s="52"/>
      <c r="AV17" s="105"/>
      <c r="AW17" s="105"/>
    </row>
    <row r="18" spans="1:49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119"/>
      <c r="O18" s="52" t="str">
        <f t="shared" si="2"/>
        <v/>
      </c>
      <c r="Q18" s="109" t="s">
        <v>84</v>
      </c>
      <c r="R18" s="19">
        <v>8608.0499999999975</v>
      </c>
      <c r="S18" s="154">
        <v>10777.051000000001</v>
      </c>
      <c r="T18" s="154">
        <v>8423.9280000000035</v>
      </c>
      <c r="U18" s="154">
        <v>14158.847</v>
      </c>
      <c r="V18" s="154">
        <v>13639.642000000007</v>
      </c>
      <c r="W18" s="154">
        <v>9440.7710000000006</v>
      </c>
      <c r="X18" s="154">
        <v>11551.010000000002</v>
      </c>
      <c r="Y18" s="154">
        <v>14804.034999999996</v>
      </c>
      <c r="Z18" s="154">
        <v>13581.739</v>
      </c>
      <c r="AA18" s="154">
        <v>16207.478999999999</v>
      </c>
      <c r="AB18" s="154">
        <v>14210.079999999994</v>
      </c>
      <c r="AC18" s="154">
        <v>17409.10100000001</v>
      </c>
      <c r="AD18" s="119"/>
      <c r="AE18" s="52" t="str">
        <f t="shared" si="3"/>
        <v/>
      </c>
      <c r="AG18" s="125">
        <f t="shared" si="0"/>
        <v>0.56293609227965202</v>
      </c>
      <c r="AH18" s="157">
        <f t="shared" si="0"/>
        <v>0.49757933898949919</v>
      </c>
      <c r="AI18" s="157">
        <f t="shared" si="15"/>
        <v>0.98046650538801527</v>
      </c>
      <c r="AJ18" s="157">
        <f t="shared" si="15"/>
        <v>0.61540853762851611</v>
      </c>
      <c r="AK18" s="157">
        <f t="shared" si="15"/>
        <v>0.58447388363736552</v>
      </c>
      <c r="AL18" s="157">
        <f t="shared" si="15"/>
        <v>0.63213282543644767</v>
      </c>
      <c r="AM18" s="157">
        <f t="shared" si="0"/>
        <v>0.68056524515204542</v>
      </c>
      <c r="AN18" s="157">
        <f t="shared" si="0"/>
        <v>0.91603617653690639</v>
      </c>
      <c r="AO18" s="157">
        <f t="shared" si="0"/>
        <v>0.67341958545274683</v>
      </c>
      <c r="AP18" s="157">
        <f t="shared" si="0"/>
        <v>0.7003002037365289</v>
      </c>
      <c r="AQ18" s="157">
        <f t="shared" si="0"/>
        <v>0.56951749515031103</v>
      </c>
      <c r="AR18" s="157">
        <f t="shared" si="0"/>
        <v>0.71024266463191987</v>
      </c>
      <c r="AS18" s="157"/>
      <c r="AT18" s="52"/>
      <c r="AV18" s="105"/>
      <c r="AW18" s="105"/>
    </row>
    <row r="19" spans="1:49" ht="20.100000000000001" customHeight="1" thickBot="1" x14ac:dyDescent="0.3">
      <c r="A19" s="35" t="str">
        <f>'2'!A19</f>
        <v>jan-jul</v>
      </c>
      <c r="B19" s="167">
        <f>SUM(B7:B13)</f>
        <v>987071.38000000012</v>
      </c>
      <c r="C19" s="168">
        <f t="shared" ref="C19:N19" si="16">SUM(C7:C13)</f>
        <v>867888.19999999984</v>
      </c>
      <c r="D19" s="168">
        <f t="shared" si="16"/>
        <v>826215.44</v>
      </c>
      <c r="E19" s="168">
        <f t="shared" si="16"/>
        <v>861169.94999999984</v>
      </c>
      <c r="F19" s="168">
        <f t="shared" si="16"/>
        <v>1300452.7599999998</v>
      </c>
      <c r="G19" s="168">
        <f t="shared" si="16"/>
        <v>1355096.22</v>
      </c>
      <c r="H19" s="168">
        <f t="shared" si="16"/>
        <v>1033144.8400000002</v>
      </c>
      <c r="I19" s="168">
        <f t="shared" si="16"/>
        <v>1389690.3199999996</v>
      </c>
      <c r="J19" s="168">
        <f t="shared" si="16"/>
        <v>950047.08</v>
      </c>
      <c r="K19" s="168">
        <f t="shared" si="16"/>
        <v>1650812.1800000004</v>
      </c>
      <c r="L19" s="168">
        <f t="shared" si="16"/>
        <v>1568099.8</v>
      </c>
      <c r="M19" s="168">
        <f t="shared" si="16"/>
        <v>1884175.4900000007</v>
      </c>
      <c r="N19" s="305">
        <f t="shared" si="16"/>
        <v>1634926.7299999986</v>
      </c>
      <c r="O19" s="164">
        <f t="shared" si="2"/>
        <v>-0.13228532125741749</v>
      </c>
      <c r="P19" s="171"/>
      <c r="Q19" s="170"/>
      <c r="R19" s="168">
        <f>SUM(R7:R13)</f>
        <v>46513.217000000004</v>
      </c>
      <c r="S19" s="168">
        <f t="shared" ref="S19:AD19" si="17">SUM(S7:S13)</f>
        <v>40532.491000000002</v>
      </c>
      <c r="T19" s="168">
        <f t="shared" si="17"/>
        <v>46124.894</v>
      </c>
      <c r="U19" s="168">
        <f t="shared" si="17"/>
        <v>69676.286000000007</v>
      </c>
      <c r="V19" s="168">
        <f t="shared" si="17"/>
        <v>66437.036999999997</v>
      </c>
      <c r="W19" s="168">
        <f t="shared" si="17"/>
        <v>68668.332999999999</v>
      </c>
      <c r="X19" s="168">
        <f t="shared" si="17"/>
        <v>58301.058000000012</v>
      </c>
      <c r="Y19" s="168">
        <f t="shared" si="17"/>
        <v>77245.98000000001</v>
      </c>
      <c r="Z19" s="168">
        <f t="shared" si="17"/>
        <v>79143.767000000007</v>
      </c>
      <c r="AA19" s="168">
        <f t="shared" si="17"/>
        <v>91381.327000000034</v>
      </c>
      <c r="AB19" s="168">
        <f t="shared" si="17"/>
        <v>94133.107000000004</v>
      </c>
      <c r="AC19" s="168">
        <f t="shared" si="17"/>
        <v>100283.91799999998</v>
      </c>
      <c r="AD19" s="305">
        <f t="shared" si="17"/>
        <v>109365.95300000002</v>
      </c>
      <c r="AE19" s="61">
        <f t="shared" si="3"/>
        <v>9.0563224703686288E-2</v>
      </c>
      <c r="AG19" s="172">
        <f t="shared" si="0"/>
        <v>0.47122445187297402</v>
      </c>
      <c r="AH19" s="173">
        <f t="shared" si="0"/>
        <v>0.46702433562295248</v>
      </c>
      <c r="AI19" s="173">
        <f t="shared" si="15"/>
        <v>0.55826715124084347</v>
      </c>
      <c r="AJ19" s="173">
        <f t="shared" si="15"/>
        <v>0.80908868220494712</v>
      </c>
      <c r="AK19" s="173">
        <f t="shared" si="15"/>
        <v>0.51087620437669723</v>
      </c>
      <c r="AL19" s="173">
        <f t="shared" si="15"/>
        <v>0.50674138106591426</v>
      </c>
      <c r="AM19" s="173">
        <f t="shared" si="0"/>
        <v>0.56430672392459513</v>
      </c>
      <c r="AN19" s="173">
        <f t="shared" si="0"/>
        <v>0.55585031347127778</v>
      </c>
      <c r="AO19" s="173">
        <f t="shared" si="0"/>
        <v>0.83305099995676024</v>
      </c>
      <c r="AP19" s="173">
        <f t="shared" si="0"/>
        <v>0.55355374831314852</v>
      </c>
      <c r="AQ19" s="173">
        <f t="shared" si="0"/>
        <v>0.6003004847012926</v>
      </c>
      <c r="AR19" s="173">
        <f t="shared" si="0"/>
        <v>0.53224298125223957</v>
      </c>
      <c r="AS19" s="173">
        <f>(AD19/N19)*10</f>
        <v>0.66893488859895334</v>
      </c>
      <c r="AT19" s="61">
        <f t="shared" ref="AT19:AT23" si="18">IF(AS19="","",(AS19-AR19)/AR19)</f>
        <v>0.25682237654897888</v>
      </c>
      <c r="AV19" s="105"/>
      <c r="AW19" s="105"/>
    </row>
    <row r="20" spans="1:49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N21" si="19">SUM(E7:E9)</f>
        <v>270933.47000000003</v>
      </c>
      <c r="F20" s="154">
        <f t="shared" si="19"/>
        <v>519508.35</v>
      </c>
      <c r="G20" s="154">
        <f t="shared" si="19"/>
        <v>534624.43999999983</v>
      </c>
      <c r="H20" s="154">
        <f t="shared" si="19"/>
        <v>446773.26</v>
      </c>
      <c r="I20" s="154">
        <f t="shared" si="19"/>
        <v>530786.49</v>
      </c>
      <c r="J20" s="154">
        <f t="shared" si="19"/>
        <v>340453.22</v>
      </c>
      <c r="K20" s="154">
        <f t="shared" si="19"/>
        <v>649895.34000000008</v>
      </c>
      <c r="L20" s="154">
        <f t="shared" si="19"/>
        <v>640920.42999999993</v>
      </c>
      <c r="M20" s="154">
        <f t="shared" si="19"/>
        <v>817875.08000000077</v>
      </c>
      <c r="N20" s="140">
        <f t="shared" si="19"/>
        <v>661065.94999999925</v>
      </c>
      <c r="O20" s="61">
        <f t="shared" si="2"/>
        <v>-0.19172748239254506</v>
      </c>
      <c r="Q20" s="109" t="s">
        <v>85</v>
      </c>
      <c r="R20" s="19">
        <f>SUM(R7:R9)</f>
        <v>17386.603999999999</v>
      </c>
      <c r="S20" s="154">
        <f t="shared" ref="S20" si="20">SUM(S7:S9)</f>
        <v>16187.608</v>
      </c>
      <c r="T20" s="154">
        <f>SUM(T7:T9)</f>
        <v>17207.878999999994</v>
      </c>
      <c r="U20" s="154">
        <f t="shared" ref="U20:AC20" si="21">SUM(U7:U9)</f>
        <v>22973.369000000002</v>
      </c>
      <c r="V20" s="154">
        <f t="shared" si="21"/>
        <v>26551.153999999995</v>
      </c>
      <c r="W20" s="154">
        <f t="shared" si="21"/>
        <v>26243.759999999998</v>
      </c>
      <c r="X20" s="154">
        <f t="shared" si="21"/>
        <v>24497.342000000004</v>
      </c>
      <c r="Y20" s="154">
        <f t="shared" si="21"/>
        <v>29314.421999999999</v>
      </c>
      <c r="Z20" s="154">
        <f t="shared" si="21"/>
        <v>28198.834000000003</v>
      </c>
      <c r="AA20" s="154">
        <f t="shared" si="21"/>
        <v>37842.870999999999</v>
      </c>
      <c r="AB20" s="154">
        <f t="shared" si="21"/>
        <v>40547.094000000005</v>
      </c>
      <c r="AC20" s="154">
        <f t="shared" si="21"/>
        <v>42274.478999999992</v>
      </c>
      <c r="AD20" s="202">
        <f>IF(AD9="","",SUM(AD7:AD9))</f>
        <v>43177.321000000011</v>
      </c>
      <c r="AE20" s="61">
        <f t="shared" si="3"/>
        <v>2.1356667695420183E-2</v>
      </c>
      <c r="AG20" s="124">
        <f t="shared" si="0"/>
        <v>0.45277968317460826</v>
      </c>
      <c r="AH20" s="156">
        <f t="shared" si="0"/>
        <v>0.44870661372088694</v>
      </c>
      <c r="AI20" s="156">
        <f t="shared" si="0"/>
        <v>0.50886638186154198</v>
      </c>
      <c r="AJ20" s="156">
        <f t="shared" si="0"/>
        <v>0.84793395958055684</v>
      </c>
      <c r="AK20" s="156">
        <f t="shared" si="0"/>
        <v>0.51108233390281399</v>
      </c>
      <c r="AL20" s="156">
        <f t="shared" si="0"/>
        <v>0.49088216019454722</v>
      </c>
      <c r="AM20" s="156">
        <f t="shared" si="0"/>
        <v>0.54831710384815791</v>
      </c>
      <c r="AN20" s="156">
        <f t="shared" si="0"/>
        <v>0.55228274555367829</v>
      </c>
      <c r="AO20" s="156">
        <f t="shared" si="0"/>
        <v>0.82827338216980306</v>
      </c>
      <c r="AP20" s="156">
        <f t="shared" si="0"/>
        <v>0.5822917733184545</v>
      </c>
      <c r="AQ20" s="156">
        <f t="shared" si="0"/>
        <v>0.63263850085103401</v>
      </c>
      <c r="AR20" s="156">
        <f t="shared" si="0"/>
        <v>0.51688185682341559</v>
      </c>
      <c r="AS20" s="156">
        <f t="shared" si="0"/>
        <v>0.65314695152579039</v>
      </c>
      <c r="AT20" s="61">
        <f t="shared" si="18"/>
        <v>0.26362909222586156</v>
      </c>
      <c r="AV20" s="105"/>
      <c r="AW20" s="105"/>
    </row>
    <row r="21" spans="1:49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M21" si="22">SUM(E10:E12)</f>
        <v>410436.21999999991</v>
      </c>
      <c r="F21" s="154">
        <f t="shared" si="22"/>
        <v>511451.39999999991</v>
      </c>
      <c r="G21" s="154">
        <f t="shared" si="22"/>
        <v>582701.47000000009</v>
      </c>
      <c r="H21" s="154">
        <f t="shared" si="22"/>
        <v>438564.12</v>
      </c>
      <c r="I21" s="154">
        <f t="shared" si="22"/>
        <v>651591.7899999998</v>
      </c>
      <c r="J21" s="154">
        <f t="shared" si="22"/>
        <v>433350.24</v>
      </c>
      <c r="K21" s="154">
        <f t="shared" si="22"/>
        <v>722229.66999999993</v>
      </c>
      <c r="L21" s="154">
        <f t="shared" si="22"/>
        <v>641359.04</v>
      </c>
      <c r="M21" s="154">
        <f t="shared" si="22"/>
        <v>787392.28999999992</v>
      </c>
      <c r="N21" s="140">
        <f t="shared" si="19"/>
        <v>678095.78999999957</v>
      </c>
      <c r="O21" s="52">
        <f t="shared" ref="O21" si="23">IF(N21="","",(N21-M21)/M21)</f>
        <v>-0.13880819178455553</v>
      </c>
      <c r="Q21" s="109" t="s">
        <v>86</v>
      </c>
      <c r="R21" s="19">
        <f>SUM(R10:R12)</f>
        <v>20822.173999999999</v>
      </c>
      <c r="S21" s="154">
        <f t="shared" ref="S21" si="24">SUM(S10:S12)</f>
        <v>16993.961000000003</v>
      </c>
      <c r="T21" s="154">
        <f>SUM(T10:T12)</f>
        <v>20306.538000000008</v>
      </c>
      <c r="U21" s="154">
        <f t="shared" ref="U21:AC21" si="25">SUM(U10:U12)</f>
        <v>32580.996999999992</v>
      </c>
      <c r="V21" s="154">
        <f t="shared" si="25"/>
        <v>26623.229000000007</v>
      </c>
      <c r="W21" s="154">
        <f t="shared" si="25"/>
        <v>30060.606000000007</v>
      </c>
      <c r="X21" s="154">
        <f t="shared" si="25"/>
        <v>25330.112999999998</v>
      </c>
      <c r="Y21" s="154">
        <f t="shared" si="25"/>
        <v>36181.829000000005</v>
      </c>
      <c r="Z21" s="154">
        <f t="shared" si="25"/>
        <v>36659.758999999998</v>
      </c>
      <c r="AA21" s="154">
        <f t="shared" si="25"/>
        <v>39251.351000000017</v>
      </c>
      <c r="AB21" s="154">
        <f t="shared" si="25"/>
        <v>36974.111999999994</v>
      </c>
      <c r="AC21" s="154">
        <f t="shared" si="25"/>
        <v>42339.286999999997</v>
      </c>
      <c r="AD21" s="202">
        <f>IF(AD12="","",SUM(AD10:AD12))</f>
        <v>49671.188000000009</v>
      </c>
      <c r="AE21" s="52">
        <f t="shared" si="3"/>
        <v>0.17317015754185971</v>
      </c>
      <c r="AG21" s="125">
        <f t="shared" si="0"/>
        <v>0.4635433813049899</v>
      </c>
      <c r="AH21" s="157">
        <f t="shared" si="0"/>
        <v>0.4709352422927755</v>
      </c>
      <c r="AI21" s="157">
        <f t="shared" si="0"/>
        <v>0.56658857702200172</v>
      </c>
      <c r="AJ21" s="157">
        <f t="shared" si="0"/>
        <v>0.7938138841645116</v>
      </c>
      <c r="AK21" s="157">
        <f t="shared" si="0"/>
        <v>0.52054269477021697</v>
      </c>
      <c r="AL21" s="157">
        <f t="shared" si="0"/>
        <v>0.51588347631935783</v>
      </c>
      <c r="AM21" s="157">
        <f t="shared" si="0"/>
        <v>0.57756920470374995</v>
      </c>
      <c r="AN21" s="157">
        <f t="shared" si="0"/>
        <v>0.55528368459031718</v>
      </c>
      <c r="AO21" s="157">
        <f t="shared" si="0"/>
        <v>0.84596143295086201</v>
      </c>
      <c r="AP21" s="157">
        <f t="shared" si="0"/>
        <v>0.54347464013767288</v>
      </c>
      <c r="AQ21" s="157">
        <f t="shared" si="0"/>
        <v>0.57649631008553326</v>
      </c>
      <c r="AR21" s="157">
        <f t="shared" si="0"/>
        <v>0.53771528547733172</v>
      </c>
      <c r="AS21" s="157">
        <f t="shared" ref="AS21" si="26">(AD21/N21)*10</f>
        <v>0.73250990099791125</v>
      </c>
      <c r="AT21" s="52">
        <f t="shared" ref="AT21" si="27">IF(AS21="","",(AS21-AR21)/AR21)</f>
        <v>0.36226348921373824</v>
      </c>
      <c r="AV21" s="105"/>
      <c r="AW21" s="105"/>
    </row>
    <row r="22" spans="1:49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M22" si="28">SUM(E13:E15)</f>
        <v>431446.86999999988</v>
      </c>
      <c r="F22" s="154">
        <f t="shared" si="28"/>
        <v>682723.02999999991</v>
      </c>
      <c r="G22" s="154">
        <f t="shared" si="28"/>
        <v>626913.08999999985</v>
      </c>
      <c r="H22" s="154">
        <f t="shared" si="28"/>
        <v>458823.13999999961</v>
      </c>
      <c r="I22" s="154">
        <f t="shared" si="28"/>
        <v>516420.31999999972</v>
      </c>
      <c r="J22" s="154">
        <f t="shared" si="28"/>
        <v>514480.41000000003</v>
      </c>
      <c r="K22" s="154">
        <f t="shared" si="28"/>
        <v>823375.22000000055</v>
      </c>
      <c r="L22" s="154">
        <f t="shared" si="28"/>
        <v>766069.49</v>
      </c>
      <c r="M22" s="154">
        <f t="shared" si="28"/>
        <v>684091.10999999964</v>
      </c>
      <c r="N22" s="202">
        <f>IF(N13="","",SUM(N13:N15))</f>
        <v>243105.98999999964</v>
      </c>
      <c r="O22" s="52">
        <f t="shared" si="2"/>
        <v>-0.64462922197600292</v>
      </c>
      <c r="Q22" s="109" t="s">
        <v>87</v>
      </c>
      <c r="R22" s="19">
        <f>SUM(R13:R15)</f>
        <v>25135.716000000004</v>
      </c>
      <c r="S22" s="154">
        <f t="shared" ref="S22" si="29">SUM(S13:S15)</f>
        <v>23908.640999999996</v>
      </c>
      <c r="T22" s="154">
        <f>SUM(T13:T15)</f>
        <v>23069.980999999996</v>
      </c>
      <c r="U22" s="154">
        <f t="shared" ref="U22:AC22" si="30">SUM(U13:U15)</f>
        <v>32504.29800000001</v>
      </c>
      <c r="V22" s="154">
        <f t="shared" si="30"/>
        <v>33772.178999999996</v>
      </c>
      <c r="W22" s="154">
        <f t="shared" si="30"/>
        <v>31879.368999999995</v>
      </c>
      <c r="X22" s="154">
        <f t="shared" si="30"/>
        <v>27356.271000000008</v>
      </c>
      <c r="Y22" s="154">
        <f t="shared" si="30"/>
        <v>32668.917000000012</v>
      </c>
      <c r="Z22" s="154">
        <f t="shared" si="30"/>
        <v>41788.728000000003</v>
      </c>
      <c r="AA22" s="154">
        <f t="shared" si="30"/>
        <v>42542.01</v>
      </c>
      <c r="AB22" s="154">
        <f t="shared" si="30"/>
        <v>45356.519000000008</v>
      </c>
      <c r="AC22" s="154">
        <f t="shared" si="30"/>
        <v>41128.285999999993</v>
      </c>
      <c r="AD22" s="202" t="str">
        <f>IF(AD15="","",SUM(AD13:AD15))</f>
        <v/>
      </c>
      <c r="AE22" s="52" t="str">
        <f t="shared" si="3"/>
        <v/>
      </c>
      <c r="AG22" s="125">
        <f t="shared" si="0"/>
        <v>0.49145504558914899</v>
      </c>
      <c r="AH22" s="157">
        <f t="shared" si="0"/>
        <v>0.48945196647429901</v>
      </c>
      <c r="AI22" s="157">
        <f t="shared" si="0"/>
        <v>0.72415411933385454</v>
      </c>
      <c r="AJ22" s="157">
        <f t="shared" si="0"/>
        <v>0.75337892705074017</v>
      </c>
      <c r="AK22" s="157">
        <f t="shared" si="0"/>
        <v>0.49466881174346788</v>
      </c>
      <c r="AL22" s="157">
        <f t="shared" si="0"/>
        <v>0.50851337304186772</v>
      </c>
      <c r="AM22" s="157">
        <f t="shared" si="0"/>
        <v>0.59622692525926291</v>
      </c>
      <c r="AN22" s="157">
        <f t="shared" si="0"/>
        <v>0.63260324458185591</v>
      </c>
      <c r="AO22" s="157">
        <f t="shared" si="0"/>
        <v>0.8122511020390456</v>
      </c>
      <c r="AP22" s="157">
        <f t="shared" si="0"/>
        <v>0.5166782891523013</v>
      </c>
      <c r="AQ22" s="157">
        <f t="shared" si="0"/>
        <v>0.59206794673417951</v>
      </c>
      <c r="AR22" s="157">
        <f t="shared" si="0"/>
        <v>0.60121064868099239</v>
      </c>
      <c r="AS22" s="157"/>
      <c r="AT22" s="52"/>
      <c r="AV22" s="105"/>
      <c r="AW22" s="105"/>
    </row>
    <row r="23" spans="1:49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M23" si="31">SUM(E16:E18)</f>
        <v>486713.37999999966</v>
      </c>
      <c r="F23" s="155">
        <f t="shared" si="31"/>
        <v>616515.64000000025</v>
      </c>
      <c r="G23" s="155">
        <f t="shared" si="31"/>
        <v>416852.43999999983</v>
      </c>
      <c r="H23" s="155">
        <f t="shared" si="31"/>
        <v>460289.7799999998</v>
      </c>
      <c r="I23" s="155">
        <f t="shared" si="31"/>
        <v>457022.28999999969</v>
      </c>
      <c r="J23" s="155">
        <f t="shared" si="31"/>
        <v>688917.43</v>
      </c>
      <c r="K23" s="155">
        <f t="shared" si="31"/>
        <v>739760.91000000038</v>
      </c>
      <c r="L23" s="155">
        <f t="shared" si="31"/>
        <v>696889.35999999987</v>
      </c>
      <c r="M23" s="155">
        <f t="shared" si="31"/>
        <v>681593.02000000014</v>
      </c>
      <c r="N23" s="203" t="str">
        <f>IF(N16="","",SUM(N16:N18))</f>
        <v/>
      </c>
      <c r="O23" s="55" t="str">
        <f t="shared" si="2"/>
        <v/>
      </c>
      <c r="Q23" s="110" t="s">
        <v>88</v>
      </c>
      <c r="R23" s="21">
        <f>SUM(R16:R18)</f>
        <v>26148.870999999992</v>
      </c>
      <c r="S23" s="155">
        <f t="shared" ref="S23" si="32">SUM(S16:S18)</f>
        <v>24824.359</v>
      </c>
      <c r="T23" s="155">
        <f>SUM(T16:T18)</f>
        <v>25786.902000000006</v>
      </c>
      <c r="U23" s="155">
        <f t="shared" ref="U23:AC23" si="33">SUM(U16:U18)</f>
        <v>34340.337000000007</v>
      </c>
      <c r="V23" s="155">
        <f t="shared" si="33"/>
        <v>38207.429000000004</v>
      </c>
      <c r="W23" s="155">
        <f t="shared" si="33"/>
        <v>28571.173999999999</v>
      </c>
      <c r="X23" s="155">
        <f t="shared" si="33"/>
        <v>33006.81</v>
      </c>
      <c r="Y23" s="155">
        <f t="shared" si="33"/>
        <v>39040.758000000002</v>
      </c>
      <c r="Z23" s="155">
        <f t="shared" si="33"/>
        <v>48079.73</v>
      </c>
      <c r="AA23" s="155">
        <f t="shared" si="33"/>
        <v>49572.105999999992</v>
      </c>
      <c r="AB23" s="155">
        <f t="shared" si="33"/>
        <v>43376.988000000005</v>
      </c>
      <c r="AC23" s="155">
        <f t="shared" si="33"/>
        <v>47123.987000000023</v>
      </c>
      <c r="AD23" s="203" t="str">
        <f>IF(AD18="","",SUM(AD16:AD18))</f>
        <v/>
      </c>
      <c r="AE23" s="55" t="str">
        <f t="shared" si="3"/>
        <v/>
      </c>
      <c r="AG23" s="126">
        <f t="shared" ref="AG23:AH23" si="34">(R23/B23)*10</f>
        <v>0.55445366590058986</v>
      </c>
      <c r="AH23" s="158">
        <f t="shared" si="34"/>
        <v>0.58274025510480154</v>
      </c>
      <c r="AI23" s="158">
        <f t="shared" ref="AI23:AR23" si="35">IF(AI18="","",(T23/D23)*10)</f>
        <v>0.91766659206541912</v>
      </c>
      <c r="AJ23" s="158">
        <f t="shared" si="35"/>
        <v>0.70555563933746857</v>
      </c>
      <c r="AK23" s="158">
        <f t="shared" si="35"/>
        <v>0.61973170704963765</v>
      </c>
      <c r="AL23" s="158">
        <f t="shared" si="35"/>
        <v>0.68540258514499786</v>
      </c>
      <c r="AM23" s="158">
        <f t="shared" si="35"/>
        <v>0.71708761380711117</v>
      </c>
      <c r="AN23" s="158">
        <f t="shared" si="35"/>
        <v>0.85424187953721087</v>
      </c>
      <c r="AO23" s="158">
        <f t="shared" si="35"/>
        <v>0.69790264995908136</v>
      </c>
      <c r="AP23" s="158">
        <f t="shared" si="35"/>
        <v>0.67010983318921202</v>
      </c>
      <c r="AQ23" s="158">
        <f t="shared" si="35"/>
        <v>0.62243722590340611</v>
      </c>
      <c r="AR23" s="158">
        <f t="shared" si="35"/>
        <v>0.69138012886340905</v>
      </c>
      <c r="AS23" s="158" t="str">
        <f>IF(AS18="","",(AD23/N23)*10)</f>
        <v/>
      </c>
      <c r="AT23" s="55" t="str">
        <f t="shared" si="18"/>
        <v/>
      </c>
      <c r="AV23" s="105"/>
      <c r="AW23" s="105"/>
    </row>
    <row r="24" spans="1:49" x14ac:dyDescent="0.25">
      <c r="J24" s="119"/>
      <c r="K24" s="119"/>
      <c r="L24" s="119"/>
      <c r="M24" s="119"/>
      <c r="Q24" s="119">
        <f>SUM(R7:R18)</f>
        <v>89493.365000000005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V24" s="105"/>
      <c r="AW24" s="105"/>
    </row>
    <row r="25" spans="1:49" ht="15.75" thickBot="1" x14ac:dyDescent="0.3">
      <c r="O25" s="205" t="s">
        <v>1</v>
      </c>
      <c r="AE25" s="297">
        <v>1000</v>
      </c>
      <c r="AT25" s="297" t="s">
        <v>47</v>
      </c>
      <c r="AV25" s="105"/>
      <c r="AW25" s="105"/>
    </row>
    <row r="26" spans="1:49" ht="20.100000000000001" customHeight="1" x14ac:dyDescent="0.25">
      <c r="A26" s="332" t="s">
        <v>2</v>
      </c>
      <c r="B26" s="334" t="s">
        <v>71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9"/>
      <c r="O26" s="337" t="str">
        <f>O4</f>
        <v>D       2022/2021</v>
      </c>
      <c r="Q26" s="335" t="s">
        <v>3</v>
      </c>
      <c r="R26" s="327" t="s">
        <v>71</v>
      </c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9"/>
      <c r="AE26" s="337" t="str">
        <f>O26</f>
        <v>D       2022/2021</v>
      </c>
      <c r="AG26" s="327" t="s">
        <v>71</v>
      </c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9"/>
      <c r="AT26" s="337" t="str">
        <f>AE26</f>
        <v>D       2022/2021</v>
      </c>
      <c r="AV26" s="105"/>
      <c r="AW26" s="105"/>
    </row>
    <row r="27" spans="1:49" ht="20.100000000000001" customHeight="1" thickBot="1" x14ac:dyDescent="0.3">
      <c r="A27" s="333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3">
        <v>2022</v>
      </c>
      <c r="O27" s="338"/>
      <c r="Q27" s="336"/>
      <c r="R27" s="25">
        <v>2010</v>
      </c>
      <c r="S27" s="135">
        <v>2011</v>
      </c>
      <c r="T27" s="135">
        <v>2012</v>
      </c>
      <c r="U27" s="135">
        <v>2013</v>
      </c>
      <c r="V27" s="135">
        <v>2014</v>
      </c>
      <c r="W27" s="135">
        <v>2015</v>
      </c>
      <c r="X27" s="135">
        <v>2016</v>
      </c>
      <c r="Y27" s="135">
        <v>2017</v>
      </c>
      <c r="Z27" s="135">
        <v>2018</v>
      </c>
      <c r="AA27" s="135">
        <v>2019</v>
      </c>
      <c r="AB27" s="135">
        <v>2020</v>
      </c>
      <c r="AC27" s="135">
        <v>2021</v>
      </c>
      <c r="AD27" s="133">
        <v>2022</v>
      </c>
      <c r="AE27" s="338"/>
      <c r="AG27" s="25">
        <v>2010</v>
      </c>
      <c r="AH27" s="135">
        <v>2011</v>
      </c>
      <c r="AI27" s="135">
        <v>2012</v>
      </c>
      <c r="AJ27" s="135">
        <v>2013</v>
      </c>
      <c r="AK27" s="135">
        <v>2014</v>
      </c>
      <c r="AL27" s="135">
        <v>2015</v>
      </c>
      <c r="AM27" s="135">
        <v>2016</v>
      </c>
      <c r="AN27" s="135">
        <v>2017</v>
      </c>
      <c r="AO27" s="267">
        <v>2018</v>
      </c>
      <c r="AP27" s="135">
        <v>2019</v>
      </c>
      <c r="AQ27" s="176">
        <v>2020</v>
      </c>
      <c r="AR27" s="135">
        <v>2021</v>
      </c>
      <c r="AS27" s="268">
        <v>2022</v>
      </c>
      <c r="AT27" s="338"/>
      <c r="AV27" s="105"/>
      <c r="AW27" s="105"/>
    </row>
    <row r="28" spans="1:49" ht="3" customHeight="1" thickBot="1" x14ac:dyDescent="0.3">
      <c r="A28" s="299" t="s">
        <v>89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2"/>
      <c r="Q28" s="299"/>
      <c r="R28" s="301">
        <v>2010</v>
      </c>
      <c r="S28" s="301">
        <v>2011</v>
      </c>
      <c r="T28" s="301">
        <v>2012</v>
      </c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2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300"/>
      <c r="AV28" s="105"/>
      <c r="AW28" s="105"/>
    </row>
    <row r="29" spans="1:49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12">
        <v>194428.80999999982</v>
      </c>
      <c r="O29" s="61">
        <f>IF(N29="","",(N29-M29)/M29)</f>
        <v>-9.2579826324793765E-2</v>
      </c>
      <c r="Q29" s="109" t="s">
        <v>73</v>
      </c>
      <c r="R29" s="39">
        <v>5016.9969999999994</v>
      </c>
      <c r="S29" s="153">
        <v>5270.674</v>
      </c>
      <c r="T29" s="153">
        <v>5254.5140000000001</v>
      </c>
      <c r="U29" s="153">
        <v>8076.4090000000024</v>
      </c>
      <c r="V29" s="153">
        <v>9156.59</v>
      </c>
      <c r="W29" s="153">
        <v>7918.5499999999993</v>
      </c>
      <c r="X29" s="153">
        <v>7480.9960000000019</v>
      </c>
      <c r="Y29" s="153">
        <v>9138.478000000001</v>
      </c>
      <c r="Z29" s="153">
        <v>8324.8559999999998</v>
      </c>
      <c r="AA29" s="153">
        <v>11927.749</v>
      </c>
      <c r="AB29" s="153">
        <v>14184.973999999998</v>
      </c>
      <c r="AC29" s="153">
        <v>11496.755999999994</v>
      </c>
      <c r="AD29" s="112">
        <v>12363.368000000002</v>
      </c>
      <c r="AE29" s="61">
        <f>IF(AD29="","",(AD29-AC29)/AC29)</f>
        <v>7.5378828601738501E-2</v>
      </c>
      <c r="AG29" s="124">
        <f t="shared" ref="AG29:AS44" si="36">(R29/B29)*10</f>
        <v>0.44749494995804673</v>
      </c>
      <c r="AH29" s="156">
        <f t="shared" si="36"/>
        <v>0.42199049962249885</v>
      </c>
      <c r="AI29" s="156">
        <f t="shared" si="36"/>
        <v>0.47202259593859536</v>
      </c>
      <c r="AJ29" s="156">
        <f t="shared" si="36"/>
        <v>0.8081632158864277</v>
      </c>
      <c r="AK29" s="156">
        <f t="shared" si="36"/>
        <v>0.50550044106984959</v>
      </c>
      <c r="AL29" s="156">
        <f t="shared" si="36"/>
        <v>0.47895812371298058</v>
      </c>
      <c r="AM29" s="156">
        <f t="shared" si="36"/>
        <v>0.58749022877813117</v>
      </c>
      <c r="AN29" s="156">
        <f t="shared" si="36"/>
        <v>0.55261592323817688</v>
      </c>
      <c r="AO29" s="156">
        <f t="shared" si="36"/>
        <v>0.77172992674881657</v>
      </c>
      <c r="AP29" s="156">
        <f t="shared" si="36"/>
        <v>0.59323467465978674</v>
      </c>
      <c r="AQ29" s="156">
        <f t="shared" si="36"/>
        <v>0.61384805672702092</v>
      </c>
      <c r="AR29" s="156">
        <f t="shared" si="36"/>
        <v>0.53656597117584959</v>
      </c>
      <c r="AS29" s="156">
        <f t="shared" si="36"/>
        <v>0.63588148279053991</v>
      </c>
      <c r="AT29" s="61">
        <f t="shared" ref="AT29" si="37">IF(AS29="","",(AS29-AR29)/AR29)</f>
        <v>0.18509468909675134</v>
      </c>
      <c r="AV29" s="105"/>
      <c r="AW29" s="105"/>
    </row>
    <row r="30" spans="1:49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19">
        <v>269012.73999999987</v>
      </c>
      <c r="O30" s="52">
        <f t="shared" ref="O30:O45" si="38">IF(N30="","",(N30-M30)/M30)</f>
        <v>4.8225805980253188E-2</v>
      </c>
      <c r="Q30" s="109" t="s">
        <v>74</v>
      </c>
      <c r="R30" s="19">
        <v>4768.4190000000008</v>
      </c>
      <c r="S30" s="154">
        <v>5015.1330000000007</v>
      </c>
      <c r="T30" s="154">
        <v>4911.1499999999996</v>
      </c>
      <c r="U30" s="154">
        <v>7549.5049999999992</v>
      </c>
      <c r="V30" s="154">
        <v>9045.7329999999984</v>
      </c>
      <c r="W30" s="154">
        <v>9256.7200000000012</v>
      </c>
      <c r="X30" s="154">
        <v>8296.7439999999988</v>
      </c>
      <c r="Y30" s="154">
        <v>9856.137999999999</v>
      </c>
      <c r="Z30" s="154">
        <v>9306.1540000000005</v>
      </c>
      <c r="AA30" s="154">
        <v>13709.666999999996</v>
      </c>
      <c r="AB30" s="154">
        <v>12449.267000000005</v>
      </c>
      <c r="AC30" s="154">
        <v>12684.448000000004</v>
      </c>
      <c r="AD30" s="119">
        <v>16636.305</v>
      </c>
      <c r="AE30" s="52">
        <f t="shared" ref="AE30:AE45" si="39">IF(AD30="","",(AD30-AC30)/AC30)</f>
        <v>0.31155135800942974</v>
      </c>
      <c r="AG30" s="125">
        <f t="shared" si="36"/>
        <v>0.46047109354109889</v>
      </c>
      <c r="AH30" s="157">
        <f t="shared" si="36"/>
        <v>0.45757226895448566</v>
      </c>
      <c r="AI30" s="157">
        <f t="shared" si="36"/>
        <v>0.5419617422671561</v>
      </c>
      <c r="AJ30" s="157">
        <f t="shared" si="36"/>
        <v>0.82888642292733761</v>
      </c>
      <c r="AK30" s="157">
        <f t="shared" si="36"/>
        <v>0.50636300335303253</v>
      </c>
      <c r="AL30" s="157">
        <f t="shared" si="36"/>
        <v>0.48905442795728249</v>
      </c>
      <c r="AM30" s="157">
        <f t="shared" si="36"/>
        <v>0.51556937685642856</v>
      </c>
      <c r="AN30" s="157">
        <f t="shared" si="36"/>
        <v>0.54755948056577153</v>
      </c>
      <c r="AO30" s="157">
        <f t="shared" si="36"/>
        <v>0.92171330852361721</v>
      </c>
      <c r="AP30" s="157">
        <f t="shared" si="36"/>
        <v>0.57411865515950256</v>
      </c>
      <c r="AQ30" s="157">
        <f t="shared" si="36"/>
        <v>0.6218671970115851</v>
      </c>
      <c r="AR30" s="157">
        <f t="shared" si="36"/>
        <v>0.49425784549142993</v>
      </c>
      <c r="AS30" s="157">
        <f t="shared" ref="AS30" si="40">(AD30/N30)*10</f>
        <v>0.6184207112272827</v>
      </c>
      <c r="AT30" s="52">
        <f t="shared" ref="AT30" si="41">IF(AS30="","",(AS30-AR30)/AR30)</f>
        <v>0.25121071292737968</v>
      </c>
      <c r="AV30" s="105"/>
      <c r="AW30" s="105"/>
    </row>
    <row r="31" spans="1:49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19">
        <v>197005.59000000005</v>
      </c>
      <c r="O31" s="52">
        <f t="shared" si="38"/>
        <v>-0.43152372365980818</v>
      </c>
      <c r="Q31" s="109" t="s">
        <v>75</v>
      </c>
      <c r="R31" s="19">
        <v>7424.4470000000001</v>
      </c>
      <c r="S31" s="154">
        <v>5510.3540000000003</v>
      </c>
      <c r="T31" s="154">
        <v>6830.2309999999961</v>
      </c>
      <c r="U31" s="154">
        <v>7114.5390000000007</v>
      </c>
      <c r="V31" s="154">
        <v>8082.2549999999983</v>
      </c>
      <c r="W31" s="154">
        <v>8938.91</v>
      </c>
      <c r="X31" s="154">
        <v>8489.652</v>
      </c>
      <c r="Y31" s="154">
        <v>9926.7349999999988</v>
      </c>
      <c r="Z31" s="154">
        <v>10260.373</v>
      </c>
      <c r="AA31" s="154">
        <v>11780.022999999999</v>
      </c>
      <c r="AB31" s="154">
        <v>12880.835000000003</v>
      </c>
      <c r="AC31" s="154">
        <v>17712.749</v>
      </c>
      <c r="AD31" s="119">
        <v>13545.27300000001</v>
      </c>
      <c r="AE31" s="52">
        <f t="shared" si="39"/>
        <v>-0.23528115257546922</v>
      </c>
      <c r="AG31" s="125">
        <f t="shared" si="36"/>
        <v>0.44241062088628053</v>
      </c>
      <c r="AH31" s="157">
        <f t="shared" si="36"/>
        <v>0.44000691509090828</v>
      </c>
      <c r="AI31" s="157">
        <f t="shared" si="36"/>
        <v>0.50306153781226581</v>
      </c>
      <c r="AJ31" s="157">
        <f t="shared" si="36"/>
        <v>0.908169034292719</v>
      </c>
      <c r="AK31" s="157">
        <f t="shared" si="36"/>
        <v>0.50798316681623246</v>
      </c>
      <c r="AL31" s="157">
        <f t="shared" si="36"/>
        <v>0.49726565111971294</v>
      </c>
      <c r="AM31" s="157">
        <f t="shared" si="36"/>
        <v>0.53652846921584385</v>
      </c>
      <c r="AN31" s="157">
        <f t="shared" si="36"/>
        <v>0.5373482716568041</v>
      </c>
      <c r="AO31" s="157">
        <f t="shared" si="36"/>
        <v>0.78173472362263119</v>
      </c>
      <c r="AP31" s="157">
        <f t="shared" si="36"/>
        <v>0.56172228676028879</v>
      </c>
      <c r="AQ31" s="157">
        <f t="shared" si="36"/>
        <v>0.61636897129854362</v>
      </c>
      <c r="AR31" s="157">
        <f t="shared" si="36"/>
        <v>0.51111633914897814</v>
      </c>
      <c r="AS31" s="157">
        <f t="shared" ref="AS31" si="42">(AD31/N31)*10</f>
        <v>0.68755779975583464</v>
      </c>
      <c r="AT31" s="52">
        <f t="shared" ref="AT31" si="43">IF(AS31="","",(AS31-AR31)/AR31)</f>
        <v>0.34520802230786846</v>
      </c>
      <c r="AV31" s="105"/>
      <c r="AW31" s="105"/>
    </row>
    <row r="32" spans="1:49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19">
        <v>211537.99000000005</v>
      </c>
      <c r="O32" s="52">
        <f t="shared" si="38"/>
        <v>-0.11240796557852359</v>
      </c>
      <c r="Q32" s="109" t="s">
        <v>76</v>
      </c>
      <c r="R32" s="19">
        <v>6997.9059999999999</v>
      </c>
      <c r="S32" s="154">
        <v>5641.7790000000005</v>
      </c>
      <c r="T32" s="154">
        <v>6955.6630000000014</v>
      </c>
      <c r="U32" s="154">
        <v>8794.5019999999968</v>
      </c>
      <c r="V32" s="154">
        <v>7652.6419999999989</v>
      </c>
      <c r="W32" s="154">
        <v>8505.6460000000006</v>
      </c>
      <c r="X32" s="154">
        <v>6662.3990000000013</v>
      </c>
      <c r="Y32" s="154">
        <v>10370.893000000004</v>
      </c>
      <c r="Z32" s="154">
        <v>11386.056</v>
      </c>
      <c r="AA32" s="154">
        <v>12901.989000000001</v>
      </c>
      <c r="AB32" s="154">
        <v>14090.422</v>
      </c>
      <c r="AC32" s="154">
        <v>12972.172999999997</v>
      </c>
      <c r="AD32" s="119">
        <v>14994.019000000008</v>
      </c>
      <c r="AE32" s="52">
        <f t="shared" si="39"/>
        <v>0.15586024022343911</v>
      </c>
      <c r="AG32" s="125">
        <f t="shared" si="36"/>
        <v>0.4117380456536428</v>
      </c>
      <c r="AH32" s="157">
        <f t="shared" si="36"/>
        <v>0.45017323810756427</v>
      </c>
      <c r="AI32" s="157">
        <f t="shared" si="36"/>
        <v>0.53052169146380823</v>
      </c>
      <c r="AJ32" s="157">
        <f t="shared" si="36"/>
        <v>0.79315079340313666</v>
      </c>
      <c r="AK32" s="157">
        <f t="shared" si="36"/>
        <v>0.54920904241465762</v>
      </c>
      <c r="AL32" s="157">
        <f t="shared" si="36"/>
        <v>0.49231320433642595</v>
      </c>
      <c r="AM32" s="157">
        <f t="shared" si="36"/>
        <v>0.55148844538658548</v>
      </c>
      <c r="AN32" s="157">
        <f t="shared" si="36"/>
        <v>0.52949059732220316</v>
      </c>
      <c r="AO32" s="157">
        <f t="shared" si="36"/>
        <v>0.75728905420077208</v>
      </c>
      <c r="AP32" s="157">
        <f t="shared" si="36"/>
        <v>0.52733538616375741</v>
      </c>
      <c r="AQ32" s="157">
        <f t="shared" si="36"/>
        <v>0.60476032121983347</v>
      </c>
      <c r="AR32" s="157">
        <f t="shared" si="36"/>
        <v>0.54429927333323636</v>
      </c>
      <c r="AS32" s="157">
        <f t="shared" ref="AS32" si="44">(AD32/N32)*10</f>
        <v>0.70880975091046305</v>
      </c>
      <c r="AT32" s="52">
        <f t="shared" ref="AT32" si="45">IF(AS32="","",(AS32-AR32)/AR32)</f>
        <v>0.30224269191061082</v>
      </c>
      <c r="AV32" s="105"/>
      <c r="AW32" s="105"/>
    </row>
    <row r="33" spans="1:49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19">
        <v>297638.94000000012</v>
      </c>
      <c r="O33" s="52">
        <f t="shared" si="38"/>
        <v>9.5594413066994718E-2</v>
      </c>
      <c r="Q33" s="109" t="s">
        <v>77</v>
      </c>
      <c r="R33" s="19">
        <v>5233.5920000000015</v>
      </c>
      <c r="S33" s="154">
        <v>6774.5830000000024</v>
      </c>
      <c r="T33" s="154">
        <v>6184.9250000000011</v>
      </c>
      <c r="U33" s="154">
        <v>12346.015000000001</v>
      </c>
      <c r="V33" s="154">
        <v>9823.5429999999997</v>
      </c>
      <c r="W33" s="154">
        <v>9567.4180000000015</v>
      </c>
      <c r="X33" s="154">
        <v>8927.2699999999986</v>
      </c>
      <c r="Y33" s="154">
        <v>11110.941999999997</v>
      </c>
      <c r="Z33" s="154">
        <v>11997.332</v>
      </c>
      <c r="AA33" s="154">
        <v>12224.240000000003</v>
      </c>
      <c r="AB33" s="154">
        <v>10503.531999999996</v>
      </c>
      <c r="AC33" s="154">
        <v>13714.956999999997</v>
      </c>
      <c r="AD33" s="119">
        <v>19963.809000000005</v>
      </c>
      <c r="AE33" s="52">
        <f t="shared" si="39"/>
        <v>0.45562315652903684</v>
      </c>
      <c r="AG33" s="125">
        <f t="shared" si="36"/>
        <v>0.49547514696423517</v>
      </c>
      <c r="AH33" s="157">
        <f t="shared" si="36"/>
        <v>0.46184732439637305</v>
      </c>
      <c r="AI33" s="157">
        <f t="shared" si="36"/>
        <v>0.58455084732547036</v>
      </c>
      <c r="AJ33" s="157">
        <f t="shared" si="36"/>
        <v>0.78769456194735565</v>
      </c>
      <c r="AK33" s="157">
        <f t="shared" si="36"/>
        <v>0.4740445861025222</v>
      </c>
      <c r="AL33" s="157">
        <f t="shared" si="36"/>
        <v>0.52641405214864356</v>
      </c>
      <c r="AM33" s="157">
        <f t="shared" si="36"/>
        <v>0.57203930554337168</v>
      </c>
      <c r="AN33" s="157">
        <f t="shared" si="36"/>
        <v>0.53330507840023977</v>
      </c>
      <c r="AO33" s="157">
        <f t="shared" si="36"/>
        <v>0.97449836694611214</v>
      </c>
      <c r="AP33" s="157">
        <f t="shared" si="36"/>
        <v>0.53612416504160132</v>
      </c>
      <c r="AQ33" s="157">
        <f t="shared" si="36"/>
        <v>0.50677934421259097</v>
      </c>
      <c r="AR33" s="157">
        <f t="shared" si="36"/>
        <v>0.50484087413609458</v>
      </c>
      <c r="AS33" s="157">
        <f t="shared" ref="AS33" si="46">(AD33/N33)*10</f>
        <v>0.67073915126831185</v>
      </c>
      <c r="AT33" s="52">
        <f t="shared" ref="AT33" si="47">IF(AS33="","",(AS33-AR33)/AR33)</f>
        <v>0.3286149866848827</v>
      </c>
      <c r="AV33" s="105"/>
      <c r="AW33" s="105"/>
    </row>
    <row r="34" spans="1:49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19">
        <v>220855.09999999992</v>
      </c>
      <c r="O34" s="52">
        <f t="shared" si="38"/>
        <v>-0.20213812651618684</v>
      </c>
      <c r="Q34" s="109" t="s">
        <v>78</v>
      </c>
      <c r="R34" s="19">
        <v>8418.2340000000022</v>
      </c>
      <c r="S34" s="154">
        <v>4390.6889999999994</v>
      </c>
      <c r="T34" s="154">
        <v>6848.4070000000011</v>
      </c>
      <c r="U34" s="154">
        <v>11167.32799999999</v>
      </c>
      <c r="V34" s="154">
        <v>8872.2850000000017</v>
      </c>
      <c r="W34" s="154">
        <v>11662.620000000006</v>
      </c>
      <c r="X34" s="154">
        <v>9423.9899999999961</v>
      </c>
      <c r="Y34" s="154">
        <v>14481.375000000004</v>
      </c>
      <c r="Z34" s="154">
        <v>12803.287</v>
      </c>
      <c r="AA34" s="154">
        <v>13718.046000000006</v>
      </c>
      <c r="AB34" s="154">
        <v>12228.946999999995</v>
      </c>
      <c r="AC34" s="154">
        <v>14526.821999999995</v>
      </c>
      <c r="AD34" s="119">
        <v>13947.185000000005</v>
      </c>
      <c r="AE34" s="52">
        <f t="shared" si="39"/>
        <v>-3.9901156632881574E-2</v>
      </c>
      <c r="AG34" s="125">
        <f t="shared" si="36"/>
        <v>0.48672862985073784</v>
      </c>
      <c r="AH34" s="157">
        <f t="shared" si="36"/>
        <v>0.49688825876595721</v>
      </c>
      <c r="AI34" s="157">
        <f t="shared" si="36"/>
        <v>0.56924809937044796</v>
      </c>
      <c r="AJ34" s="157">
        <f t="shared" si="36"/>
        <v>0.78543559483657488</v>
      </c>
      <c r="AK34" s="157">
        <f t="shared" si="36"/>
        <v>0.54207508867396426</v>
      </c>
      <c r="AL34" s="157">
        <f t="shared" si="36"/>
        <v>0.51283586940978365</v>
      </c>
      <c r="AM34" s="157">
        <f t="shared" si="36"/>
        <v>0.58706569068968495</v>
      </c>
      <c r="AN34" s="157">
        <f t="shared" si="36"/>
        <v>0.58568978626091728</v>
      </c>
      <c r="AO34" s="157">
        <f t="shared" si="36"/>
        <v>0.80425854872244606</v>
      </c>
      <c r="AP34" s="157">
        <f t="shared" si="36"/>
        <v>0.55167855015599043</v>
      </c>
      <c r="AQ34" s="157">
        <f t="shared" si="36"/>
        <v>0.60866792877006426</v>
      </c>
      <c r="AR34" s="157">
        <f t="shared" si="36"/>
        <v>0.52479645779906703</v>
      </c>
      <c r="AS34" s="157">
        <f t="shared" ref="AS34" si="48">(AD34/N34)*10</f>
        <v>0.63150839622902122</v>
      </c>
      <c r="AT34" s="52">
        <f t="shared" ref="AT34" si="49">IF(AS34="","",(AS34-AR34)/AR34)</f>
        <v>0.20333966977881515</v>
      </c>
      <c r="AV34" s="105"/>
      <c r="AW34" s="105"/>
    </row>
    <row r="35" spans="1:49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19">
        <v>242796.92999999982</v>
      </c>
      <c r="O35" s="52">
        <f t="shared" si="38"/>
        <v>-0.12918849312053859</v>
      </c>
      <c r="Q35" s="109" t="s">
        <v>79</v>
      </c>
      <c r="R35" s="19">
        <v>8202.5570000000007</v>
      </c>
      <c r="S35" s="154">
        <v>7142.6719999999987</v>
      </c>
      <c r="T35" s="154">
        <v>8489.8880000000008</v>
      </c>
      <c r="U35" s="154">
        <v>14058.68400000001</v>
      </c>
      <c r="V35" s="154">
        <v>13129.382000000001</v>
      </c>
      <c r="W35" s="154">
        <v>12275.063000000002</v>
      </c>
      <c r="X35" s="154">
        <v>8407.0900000000038</v>
      </c>
      <c r="Y35" s="154">
        <v>11587.890000000009</v>
      </c>
      <c r="Z35" s="154">
        <v>14215.772000000001</v>
      </c>
      <c r="AA35" s="154">
        <v>14177.262000000006</v>
      </c>
      <c r="AB35" s="154">
        <v>16500.630999999998</v>
      </c>
      <c r="AC35" s="154">
        <v>15555.110999999997</v>
      </c>
      <c r="AD35" s="119">
        <v>16393.575999999994</v>
      </c>
      <c r="AE35" s="52">
        <f t="shared" si="39"/>
        <v>5.3902861895360095E-2</v>
      </c>
      <c r="AG35" s="125">
        <f t="shared" si="36"/>
        <v>0.53410624801970208</v>
      </c>
      <c r="AH35" s="157">
        <f t="shared" si="36"/>
        <v>0.48911992034573448</v>
      </c>
      <c r="AI35" s="157">
        <f t="shared" si="36"/>
        <v>0.65603956133015395</v>
      </c>
      <c r="AJ35" s="157">
        <f t="shared" si="36"/>
        <v>0.7829523620224994</v>
      </c>
      <c r="AK35" s="157">
        <f t="shared" si="36"/>
        <v>0.48743234098377025</v>
      </c>
      <c r="AL35" s="157">
        <f t="shared" si="36"/>
        <v>0.51699036414929667</v>
      </c>
      <c r="AM35" s="157">
        <f t="shared" si="36"/>
        <v>0.56911382540516675</v>
      </c>
      <c r="AN35" s="157">
        <f t="shared" si="36"/>
        <v>0.55942287943501878</v>
      </c>
      <c r="AO35" s="157">
        <f t="shared" si="36"/>
        <v>0.8067909093137946</v>
      </c>
      <c r="AP35" s="157">
        <f t="shared" si="36"/>
        <v>0.5090389090704629</v>
      </c>
      <c r="AQ35" s="157">
        <f t="shared" si="36"/>
        <v>0.57789179127346701</v>
      </c>
      <c r="AR35" s="157">
        <f t="shared" si="36"/>
        <v>0.55789707265191923</v>
      </c>
      <c r="AS35" s="157">
        <f t="shared" ref="AS35" si="50">(AD35/N35)*10</f>
        <v>0.67519700516806391</v>
      </c>
      <c r="AT35" s="52">
        <f t="shared" ref="AT35" si="51">IF(AS35="","",(AS35-AR35)/AR35)</f>
        <v>0.21025371572316881</v>
      </c>
      <c r="AV35" s="105"/>
      <c r="AW35" s="105"/>
    </row>
    <row r="36" spans="1:49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19"/>
      <c r="O36" s="52" t="str">
        <f t="shared" si="38"/>
        <v/>
      </c>
      <c r="Q36" s="109" t="s">
        <v>80</v>
      </c>
      <c r="R36" s="19">
        <v>7606.0559999999978</v>
      </c>
      <c r="S36" s="154">
        <v>8313.0869999999995</v>
      </c>
      <c r="T36" s="154">
        <v>6909.0559999999987</v>
      </c>
      <c r="U36" s="154">
        <v>9139.0069999999996</v>
      </c>
      <c r="V36" s="154">
        <v>8531.6860000000033</v>
      </c>
      <c r="W36" s="154">
        <v>10841.422999999999</v>
      </c>
      <c r="X36" s="154">
        <v>9653.1510000000035</v>
      </c>
      <c r="Y36" s="154">
        <v>9956.3179999999975</v>
      </c>
      <c r="Z36" s="154">
        <v>13765.152</v>
      </c>
      <c r="AA36" s="154">
        <v>14750.275999999996</v>
      </c>
      <c r="AB36" s="154">
        <v>15789.42300000001</v>
      </c>
      <c r="AC36" s="154">
        <v>12744.038000000008</v>
      </c>
      <c r="AD36" s="119"/>
      <c r="AE36" s="52" t="str">
        <f t="shared" si="39"/>
        <v/>
      </c>
      <c r="AG36" s="125">
        <f t="shared" si="36"/>
        <v>0.44176385961468218</v>
      </c>
      <c r="AH36" s="157">
        <f t="shared" si="36"/>
        <v>0.42017785877420555</v>
      </c>
      <c r="AI36" s="157">
        <f t="shared" si="36"/>
        <v>0.63948363387771534</v>
      </c>
      <c r="AJ36" s="157">
        <f t="shared" si="36"/>
        <v>0.71120273013234991</v>
      </c>
      <c r="AK36" s="157">
        <f t="shared" si="36"/>
        <v>0.43360371542738207</v>
      </c>
      <c r="AL36" s="157">
        <f t="shared" si="36"/>
        <v>0.45907066820991294</v>
      </c>
      <c r="AM36" s="157">
        <f t="shared" si="36"/>
        <v>0.59928518991605073</v>
      </c>
      <c r="AN36" s="157">
        <f t="shared" si="36"/>
        <v>0.5807675710119673</v>
      </c>
      <c r="AO36" s="157">
        <f t="shared" si="36"/>
        <v>0.76451061502797446</v>
      </c>
      <c r="AP36" s="157">
        <f t="shared" si="36"/>
        <v>0.49793317713264845</v>
      </c>
      <c r="AQ36" s="157">
        <f t="shared" si="36"/>
        <v>0.55159727832865624</v>
      </c>
      <c r="AR36" s="157">
        <f t="shared" si="36"/>
        <v>0.58152630944673145</v>
      </c>
      <c r="AS36" s="157"/>
      <c r="AT36" s="52"/>
      <c r="AV36" s="105"/>
      <c r="AW36" s="105"/>
    </row>
    <row r="37" spans="1:49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19"/>
      <c r="O37" s="52" t="str">
        <f t="shared" si="38"/>
        <v/>
      </c>
      <c r="Q37" s="109" t="s">
        <v>81</v>
      </c>
      <c r="R37" s="19">
        <v>8950.255000000001</v>
      </c>
      <c r="S37" s="154">
        <v>8091.360999999999</v>
      </c>
      <c r="T37" s="154">
        <v>7317.6259999999966</v>
      </c>
      <c r="U37" s="154">
        <v>9009.7860000000001</v>
      </c>
      <c r="V37" s="154">
        <v>11821.654999999999</v>
      </c>
      <c r="W37" s="154">
        <v>8422.7539999999954</v>
      </c>
      <c r="X37" s="154">
        <v>8932.4599999999973</v>
      </c>
      <c r="Y37" s="154">
        <v>10856.737000000006</v>
      </c>
      <c r="Z37" s="154">
        <v>13503.767</v>
      </c>
      <c r="AA37" s="154">
        <v>13395.533000000005</v>
      </c>
      <c r="AB37" s="154">
        <v>12829.427999999996</v>
      </c>
      <c r="AC37" s="154">
        <v>12358.695999999998</v>
      </c>
      <c r="AD37" s="119"/>
      <c r="AE37" s="52" t="str">
        <f t="shared" si="39"/>
        <v/>
      </c>
      <c r="AG37" s="125">
        <f t="shared" si="36"/>
        <v>0.48486363856011194</v>
      </c>
      <c r="AH37" s="157">
        <f t="shared" si="36"/>
        <v>0.56136104589017211</v>
      </c>
      <c r="AI37" s="157">
        <f t="shared" si="36"/>
        <v>0.91494056270845225</v>
      </c>
      <c r="AJ37" s="157">
        <f t="shared" si="36"/>
        <v>0.73397337983951261</v>
      </c>
      <c r="AK37" s="157">
        <f t="shared" si="36"/>
        <v>0.54686443981211563</v>
      </c>
      <c r="AL37" s="157">
        <f t="shared" si="36"/>
        <v>0.55361740351046873</v>
      </c>
      <c r="AM37" s="157">
        <f t="shared" si="36"/>
        <v>0.59768837923984341</v>
      </c>
      <c r="AN37" s="157">
        <f t="shared" si="36"/>
        <v>0.78949101429546453</v>
      </c>
      <c r="AO37" s="157">
        <f t="shared" si="36"/>
        <v>0.85577312393822647</v>
      </c>
      <c r="AP37" s="157">
        <f t="shared" si="36"/>
        <v>0.5392227587309858</v>
      </c>
      <c r="AQ37" s="157">
        <f t="shared" si="36"/>
        <v>0.66185996306935324</v>
      </c>
      <c r="AR37" s="157">
        <f t="shared" si="36"/>
        <v>0.66577682346880351</v>
      </c>
      <c r="AS37" s="157"/>
      <c r="AT37" s="52"/>
      <c r="AV37" s="105"/>
      <c r="AW37" s="105"/>
    </row>
    <row r="38" spans="1:49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19"/>
      <c r="O38" s="52" t="str">
        <f t="shared" si="38"/>
        <v/>
      </c>
      <c r="Q38" s="109" t="s">
        <v>82</v>
      </c>
      <c r="R38" s="19">
        <v>8836.2159999999967</v>
      </c>
      <c r="S38" s="154">
        <v>6184.2449999999999</v>
      </c>
      <c r="T38" s="154">
        <v>6843.8590000000013</v>
      </c>
      <c r="U38" s="154">
        <v>12325.401000000003</v>
      </c>
      <c r="V38" s="154">
        <v>11790.632999999998</v>
      </c>
      <c r="W38" s="154">
        <v>8857.4580000000024</v>
      </c>
      <c r="X38" s="154">
        <v>10603.755000000001</v>
      </c>
      <c r="Y38" s="154">
        <v>13090.348000000009</v>
      </c>
      <c r="Z38" s="154">
        <v>16694.899000000001</v>
      </c>
      <c r="AA38" s="154">
        <v>17343.396999999994</v>
      </c>
      <c r="AB38" s="154">
        <v>14141.986999999999</v>
      </c>
      <c r="AC38" s="154">
        <v>13795.060000000012</v>
      </c>
      <c r="AD38" s="119"/>
      <c r="AE38" s="52" t="str">
        <f t="shared" si="39"/>
        <v/>
      </c>
      <c r="AG38" s="125">
        <f t="shared" si="36"/>
        <v>0.50547976786025839</v>
      </c>
      <c r="AH38" s="157">
        <f t="shared" si="36"/>
        <v>0.61364183688748253</v>
      </c>
      <c r="AI38" s="157">
        <f t="shared" si="36"/>
        <v>0.99143989040046498</v>
      </c>
      <c r="AJ38" s="157">
        <f t="shared" si="36"/>
        <v>0.79860824444016809</v>
      </c>
      <c r="AK38" s="157">
        <f t="shared" si="36"/>
        <v>0.61462071336796531</v>
      </c>
      <c r="AL38" s="157">
        <f t="shared" si="36"/>
        <v>0.7179397354111039</v>
      </c>
      <c r="AM38" s="157">
        <f t="shared" si="36"/>
        <v>0.76149967195295487</v>
      </c>
      <c r="AN38" s="157">
        <f t="shared" si="36"/>
        <v>0.82067211196453671</v>
      </c>
      <c r="AO38" s="157">
        <f t="shared" si="36"/>
        <v>0.76712936250314256</v>
      </c>
      <c r="AP38" s="157">
        <f t="shared" si="36"/>
        <v>0.61919728263479246</v>
      </c>
      <c r="AQ38" s="157">
        <f t="shared" si="36"/>
        <v>0.63990474451207224</v>
      </c>
      <c r="AR38" s="157">
        <f t="shared" si="36"/>
        <v>0.62152586797883858</v>
      </c>
      <c r="AS38" s="157"/>
      <c r="AT38" s="52"/>
      <c r="AV38" s="105"/>
      <c r="AW38" s="105"/>
    </row>
    <row r="39" spans="1:49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19"/>
      <c r="O39" s="52" t="str">
        <f t="shared" si="38"/>
        <v/>
      </c>
      <c r="Q39" s="109" t="s">
        <v>83</v>
      </c>
      <c r="R39" s="19">
        <v>8561.616</v>
      </c>
      <c r="S39" s="154">
        <v>7679.9049999999988</v>
      </c>
      <c r="T39" s="154">
        <v>10402.912</v>
      </c>
      <c r="U39" s="154">
        <v>7707.6290000000035</v>
      </c>
      <c r="V39" s="154">
        <v>12654.747000000003</v>
      </c>
      <c r="W39" s="154">
        <v>9979.3469999999979</v>
      </c>
      <c r="X39" s="154">
        <v>10712.686999999996</v>
      </c>
      <c r="Y39" s="154">
        <v>11080.005999999999</v>
      </c>
      <c r="Z39" s="154">
        <v>17646.002</v>
      </c>
      <c r="AA39" s="154">
        <v>15712.195000000003</v>
      </c>
      <c r="AB39" s="154">
        <v>14615.516000000009</v>
      </c>
      <c r="AC39" s="154">
        <v>15584.514000000003</v>
      </c>
      <c r="AD39" s="119"/>
      <c r="AE39" s="52" t="str">
        <f t="shared" si="39"/>
        <v/>
      </c>
      <c r="AG39" s="125">
        <f t="shared" si="36"/>
        <v>0.59655396247491954</v>
      </c>
      <c r="AH39" s="157">
        <f t="shared" si="36"/>
        <v>0.7101543245465749</v>
      </c>
      <c r="AI39" s="157">
        <f t="shared" ref="AI39:AS41" si="52">IF(T39="","",(T39/D39)*10)</f>
        <v>0.82659295097689434</v>
      </c>
      <c r="AJ39" s="157">
        <f t="shared" si="52"/>
        <v>0.75542927217629385</v>
      </c>
      <c r="AK39" s="157">
        <f t="shared" si="52"/>
        <v>0.66232957299169615</v>
      </c>
      <c r="AL39" s="157">
        <f t="shared" si="52"/>
        <v>0.69529221532504837</v>
      </c>
      <c r="AM39" s="157">
        <f t="shared" si="52"/>
        <v>0.70882922115899427</v>
      </c>
      <c r="AN39" s="157">
        <f t="shared" si="52"/>
        <v>0.81643127472411259</v>
      </c>
      <c r="AO39" s="157">
        <f t="shared" si="52"/>
        <v>0.6555002561116402</v>
      </c>
      <c r="AP39" s="157">
        <f t="shared" si="52"/>
        <v>0.68927659143619546</v>
      </c>
      <c r="AQ39" s="157">
        <f t="shared" si="52"/>
        <v>0.64689754420867462</v>
      </c>
      <c r="AR39" s="157">
        <f t="shared" si="52"/>
        <v>0.72799787288130147</v>
      </c>
      <c r="AS39" s="157"/>
      <c r="AT39" s="52"/>
      <c r="AV39" s="105"/>
      <c r="AW39" s="105"/>
    </row>
    <row r="40" spans="1:49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19"/>
      <c r="O40" s="52" t="str">
        <f t="shared" si="38"/>
        <v/>
      </c>
      <c r="Q40" s="110" t="s">
        <v>84</v>
      </c>
      <c r="R40" s="19">
        <v>8577.6339999999964</v>
      </c>
      <c r="S40" s="154">
        <v>10729.738000000001</v>
      </c>
      <c r="T40" s="154">
        <v>8400.3320000000022</v>
      </c>
      <c r="U40" s="154">
        <v>14080.129999999997</v>
      </c>
      <c r="V40" s="154">
        <v>13582.820000000003</v>
      </c>
      <c r="W40" s="154">
        <v>9345.7980000000007</v>
      </c>
      <c r="X40" s="154">
        <v>11478.792000000003</v>
      </c>
      <c r="Y40" s="154">
        <v>14722.865999999998</v>
      </c>
      <c r="Z40" s="154">
        <v>13500.736999999999</v>
      </c>
      <c r="AA40" s="154">
        <v>16104.085999999999</v>
      </c>
      <c r="AB40" s="154">
        <v>14131.660999999996</v>
      </c>
      <c r="AC40" s="154">
        <v>17317.553000000004</v>
      </c>
      <c r="AD40" s="119"/>
      <c r="AE40" s="52" t="str">
        <f t="shared" si="39"/>
        <v/>
      </c>
      <c r="AG40" s="125">
        <f t="shared" si="36"/>
        <v>0.56128924309160388</v>
      </c>
      <c r="AH40" s="157">
        <f t="shared" si="36"/>
        <v>0.49567972006947647</v>
      </c>
      <c r="AI40" s="157">
        <f t="shared" si="52"/>
        <v>0.9790091257525988</v>
      </c>
      <c r="AJ40" s="157">
        <f t="shared" si="52"/>
        <v>0.61228139027468687</v>
      </c>
      <c r="AK40" s="157">
        <f t="shared" si="52"/>
        <v>0.5822210241113337</v>
      </c>
      <c r="AL40" s="157">
        <f t="shared" si="52"/>
        <v>0.62664828118918259</v>
      </c>
      <c r="AM40" s="157">
        <f t="shared" si="52"/>
        <v>0.67665809142176681</v>
      </c>
      <c r="AN40" s="157">
        <f t="shared" si="52"/>
        <v>0.91161704676855315</v>
      </c>
      <c r="AO40" s="157">
        <f t="shared" si="52"/>
        <v>0.66978639445387611</v>
      </c>
      <c r="AP40" s="157">
        <f t="shared" si="52"/>
        <v>0.69632467581771174</v>
      </c>
      <c r="AQ40" s="157">
        <f t="shared" si="52"/>
        <v>0.56670328216974419</v>
      </c>
      <c r="AR40" s="157">
        <f t="shared" si="52"/>
        <v>0.70671261274209851</v>
      </c>
      <c r="AS40" s="157" t="str">
        <f t="shared" si="52"/>
        <v/>
      </c>
      <c r="AT40" s="52" t="str">
        <f t="shared" ref="AT40:AT45" si="53">IF(AS40="","",(AS40-AR40)/AR40)</f>
        <v/>
      </c>
      <c r="AV40" s="105"/>
      <c r="AW40" s="105"/>
    </row>
    <row r="41" spans="1:49" ht="20.100000000000001" customHeight="1" thickBot="1" x14ac:dyDescent="0.3">
      <c r="A41" s="35" t="str">
        <f>A19</f>
        <v>jan-jul</v>
      </c>
      <c r="B41" s="167">
        <f>SUM(B29:B35)</f>
        <v>985604.83</v>
      </c>
      <c r="C41" s="168">
        <f t="shared" ref="C41:N41" si="54">SUM(C29:C35)</f>
        <v>866140.62999999989</v>
      </c>
      <c r="D41" s="168">
        <f t="shared" si="54"/>
        <v>824344.1399999999</v>
      </c>
      <c r="E41" s="168">
        <f t="shared" si="54"/>
        <v>858711.42999999993</v>
      </c>
      <c r="F41" s="168">
        <f t="shared" si="54"/>
        <v>1298483.3999999999</v>
      </c>
      <c r="G41" s="168">
        <f t="shared" si="54"/>
        <v>1353731.22</v>
      </c>
      <c r="H41" s="168">
        <f t="shared" si="54"/>
        <v>1031612.6500000001</v>
      </c>
      <c r="I41" s="168">
        <f t="shared" si="54"/>
        <v>1388704.5299999998</v>
      </c>
      <c r="J41" s="168">
        <f t="shared" si="54"/>
        <v>948950.67000000016</v>
      </c>
      <c r="K41" s="168">
        <f t="shared" si="54"/>
        <v>1649416.19</v>
      </c>
      <c r="L41" s="168">
        <f t="shared" si="54"/>
        <v>1566950.92</v>
      </c>
      <c r="M41" s="168">
        <f t="shared" si="54"/>
        <v>1883074.3700000006</v>
      </c>
      <c r="N41" s="169">
        <f t="shared" si="54"/>
        <v>1633276.0999999996</v>
      </c>
      <c r="O41" s="61">
        <f t="shared" si="38"/>
        <v>-0.13265448990206419</v>
      </c>
      <c r="Q41" s="109"/>
      <c r="R41" s="167">
        <f>SUM(R29:R35)</f>
        <v>46062.152000000002</v>
      </c>
      <c r="S41" s="168">
        <f t="shared" ref="S41:AD41" si="55">SUM(S29:S35)</f>
        <v>39745.884000000005</v>
      </c>
      <c r="T41" s="168">
        <f t="shared" si="55"/>
        <v>45474.777999999998</v>
      </c>
      <c r="U41" s="168">
        <f t="shared" si="55"/>
        <v>69106.982000000004</v>
      </c>
      <c r="V41" s="168">
        <f t="shared" si="55"/>
        <v>65762.429999999993</v>
      </c>
      <c r="W41" s="168">
        <f t="shared" si="55"/>
        <v>68124.927000000025</v>
      </c>
      <c r="X41" s="168">
        <f t="shared" si="55"/>
        <v>57688.141000000003</v>
      </c>
      <c r="Y41" s="168">
        <f t="shared" si="55"/>
        <v>76472.451000000015</v>
      </c>
      <c r="Z41" s="168">
        <f t="shared" si="55"/>
        <v>78293.83</v>
      </c>
      <c r="AA41" s="168">
        <f t="shared" si="55"/>
        <v>90438.97600000001</v>
      </c>
      <c r="AB41" s="168">
        <f t="shared" si="55"/>
        <v>92838.607999999993</v>
      </c>
      <c r="AC41" s="168">
        <f t="shared" si="55"/>
        <v>98663.015999999974</v>
      </c>
      <c r="AD41" s="169">
        <f t="shared" si="55"/>
        <v>107843.53500000003</v>
      </c>
      <c r="AE41" s="61">
        <f t="shared" si="39"/>
        <v>9.3049243497685702E-2</v>
      </c>
      <c r="AG41" s="172">
        <f t="shared" si="36"/>
        <v>0.46734908959405164</v>
      </c>
      <c r="AH41" s="173">
        <f t="shared" si="36"/>
        <v>0.4588848810844956</v>
      </c>
      <c r="AI41" s="173">
        <f t="shared" si="52"/>
        <v>0.55164798041749896</v>
      </c>
      <c r="AJ41" s="173">
        <f t="shared" si="52"/>
        <v>0.80477538304107599</v>
      </c>
      <c r="AK41" s="173">
        <f t="shared" si="52"/>
        <v>0.5064556851477654</v>
      </c>
      <c r="AL41" s="173">
        <f t="shared" si="52"/>
        <v>0.50323820558707388</v>
      </c>
      <c r="AM41" s="173">
        <f t="shared" si="52"/>
        <v>0.55920350530792728</v>
      </c>
      <c r="AN41" s="173">
        <f t="shared" si="52"/>
        <v>0.55067474288429108</v>
      </c>
      <c r="AO41" s="173">
        <f t="shared" si="52"/>
        <v>0.8250569020621481</v>
      </c>
      <c r="AP41" s="173">
        <f t="shared" si="52"/>
        <v>0.54830901108106633</v>
      </c>
      <c r="AQ41" s="173">
        <f t="shared" si="52"/>
        <v>0.59247936112766053</v>
      </c>
      <c r="AR41" s="173">
        <f t="shared" si="52"/>
        <v>0.52394646526892052</v>
      </c>
      <c r="AS41" s="173">
        <f t="shared" si="52"/>
        <v>0.66028967790565274</v>
      </c>
      <c r="AT41" s="61">
        <f t="shared" si="53"/>
        <v>0.26022355655506285</v>
      </c>
      <c r="AV41" s="105"/>
      <c r="AW41" s="105"/>
    </row>
    <row r="42" spans="1:49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M42" si="56">SUM(E29:E31)</f>
        <v>269354.83</v>
      </c>
      <c r="F42" s="154">
        <f t="shared" si="56"/>
        <v>518885.16000000003</v>
      </c>
      <c r="G42" s="154">
        <f t="shared" si="56"/>
        <v>534367.81999999983</v>
      </c>
      <c r="H42" s="154">
        <f t="shared" si="56"/>
        <v>446495.15</v>
      </c>
      <c r="I42" s="154">
        <f t="shared" si="56"/>
        <v>530104.43999999994</v>
      </c>
      <c r="J42" s="154">
        <f t="shared" si="56"/>
        <v>340089.82</v>
      </c>
      <c r="K42" s="154">
        <f t="shared" si="56"/>
        <v>649570.5</v>
      </c>
      <c r="L42" s="154">
        <f t="shared" si="56"/>
        <v>640253.84</v>
      </c>
      <c r="M42" s="154">
        <f t="shared" si="56"/>
        <v>817451.96000000066</v>
      </c>
      <c r="N42" s="119">
        <f>IF(N31="","",SUM(N29:N31))</f>
        <v>660447.13999999978</v>
      </c>
      <c r="O42" s="61">
        <f t="shared" si="38"/>
        <v>-0.19206611236212676</v>
      </c>
      <c r="Q42" s="108" t="s">
        <v>85</v>
      </c>
      <c r="R42" s="19">
        <f>SUM(R29:R31)</f>
        <v>17209.863000000001</v>
      </c>
      <c r="S42" s="154">
        <f>SUM(S29:S31)</f>
        <v>15796.161</v>
      </c>
      <c r="T42" s="154">
        <f>SUM(T29:T31)</f>
        <v>16995.894999999997</v>
      </c>
      <c r="U42" s="154">
        <f t="shared" ref="U42:AC42" si="57">SUM(U29:U31)</f>
        <v>22740.453000000001</v>
      </c>
      <c r="V42" s="154">
        <f t="shared" si="57"/>
        <v>26284.577999999994</v>
      </c>
      <c r="W42" s="154">
        <f t="shared" si="57"/>
        <v>26114.18</v>
      </c>
      <c r="X42" s="154">
        <f t="shared" si="57"/>
        <v>24267.392</v>
      </c>
      <c r="Y42" s="154">
        <f t="shared" si="57"/>
        <v>28921.351000000002</v>
      </c>
      <c r="Z42" s="154">
        <f t="shared" si="57"/>
        <v>27891.383000000002</v>
      </c>
      <c r="AA42" s="154">
        <f t="shared" si="57"/>
        <v>37417.438999999998</v>
      </c>
      <c r="AB42" s="154">
        <f t="shared" si="57"/>
        <v>39515.076000000001</v>
      </c>
      <c r="AC42" s="154">
        <f t="shared" si="57"/>
        <v>41893.952999999994</v>
      </c>
      <c r="AD42" s="119">
        <f>IF(AD31="","",SUM(AD29:AD31))</f>
        <v>42544.946000000011</v>
      </c>
      <c r="AE42" s="61">
        <f t="shared" si="39"/>
        <v>1.5539068371037149E-2</v>
      </c>
      <c r="AG42" s="124">
        <f t="shared" si="36"/>
        <v>0.44877401967325198</v>
      </c>
      <c r="AH42" s="156">
        <f t="shared" si="36"/>
        <v>0.43910336873301764</v>
      </c>
      <c r="AI42" s="156">
        <f t="shared" si="36"/>
        <v>0.50326831796508742</v>
      </c>
      <c r="AJ42" s="156">
        <f t="shared" si="36"/>
        <v>0.84425636622146327</v>
      </c>
      <c r="AK42" s="156">
        <f t="shared" si="36"/>
        <v>0.50655867668290977</v>
      </c>
      <c r="AL42" s="156">
        <f t="shared" si="36"/>
        <v>0.48869297556129054</v>
      </c>
      <c r="AM42" s="156">
        <f t="shared" si="36"/>
        <v>0.54350852411274786</v>
      </c>
      <c r="AN42" s="156">
        <f t="shared" si="36"/>
        <v>0.54557835810618771</v>
      </c>
      <c r="AO42" s="156">
        <f t="shared" si="36"/>
        <v>0.8201181382024314</v>
      </c>
      <c r="AP42" s="156">
        <f t="shared" si="36"/>
        <v>0.57603353292675696</v>
      </c>
      <c r="AQ42" s="156">
        <f t="shared" si="36"/>
        <v>0.61717827416700854</v>
      </c>
      <c r="AR42" s="156">
        <f t="shared" si="36"/>
        <v>0.51249437336965908</v>
      </c>
      <c r="AS42" s="156">
        <f t="shared" si="36"/>
        <v>0.64418396906071884</v>
      </c>
      <c r="AT42" s="61">
        <f t="shared" si="53"/>
        <v>0.25695812975506144</v>
      </c>
      <c r="AV42" s="105"/>
      <c r="AW42" s="105"/>
    </row>
    <row r="43" spans="1:49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M43" si="58">SUM(E32:E34)</f>
        <v>409796.7099999999</v>
      </c>
      <c r="F43" s="154">
        <f t="shared" si="58"/>
        <v>510240.19999999995</v>
      </c>
      <c r="G43" s="154">
        <f t="shared" si="58"/>
        <v>581930.29000000015</v>
      </c>
      <c r="H43" s="154">
        <f t="shared" si="58"/>
        <v>437395.03</v>
      </c>
      <c r="I43" s="154">
        <f t="shared" si="58"/>
        <v>651460.00999999989</v>
      </c>
      <c r="J43" s="154">
        <f t="shared" si="58"/>
        <v>432659.41000000003</v>
      </c>
      <c r="K43" s="154">
        <f t="shared" si="58"/>
        <v>721335.31</v>
      </c>
      <c r="L43" s="154">
        <f t="shared" si="58"/>
        <v>641165.57999999984</v>
      </c>
      <c r="M43" s="154">
        <f t="shared" si="58"/>
        <v>786805.54999999993</v>
      </c>
      <c r="N43" s="119">
        <f>IF(N34="","",SUM(N32:N34))</f>
        <v>730032.03</v>
      </c>
      <c r="O43" s="52">
        <f t="shared" si="38"/>
        <v>-7.2156989741620284E-2</v>
      </c>
      <c r="Q43" s="109" t="s">
        <v>86</v>
      </c>
      <c r="R43" s="19">
        <f>SUM(R32:R34)</f>
        <v>20649.732000000004</v>
      </c>
      <c r="S43" s="154">
        <f>SUM(S32:S34)</f>
        <v>16807.051000000003</v>
      </c>
      <c r="T43" s="154">
        <f>SUM(T32:T34)</f>
        <v>19988.995000000003</v>
      </c>
      <c r="U43" s="154">
        <f t="shared" ref="U43:AC43" si="59">SUM(U32:U34)</f>
        <v>32307.84499999999</v>
      </c>
      <c r="V43" s="154">
        <f t="shared" si="59"/>
        <v>26348.47</v>
      </c>
      <c r="W43" s="154">
        <f t="shared" si="59"/>
        <v>29735.684000000008</v>
      </c>
      <c r="X43" s="154">
        <f t="shared" si="59"/>
        <v>25013.658999999996</v>
      </c>
      <c r="Y43" s="154">
        <f t="shared" si="59"/>
        <v>35963.210000000006</v>
      </c>
      <c r="Z43" s="154">
        <f t="shared" si="59"/>
        <v>36186.675000000003</v>
      </c>
      <c r="AA43" s="154">
        <f t="shared" si="59"/>
        <v>38844.275000000009</v>
      </c>
      <c r="AB43" s="154">
        <f t="shared" si="59"/>
        <v>36822.900999999991</v>
      </c>
      <c r="AC43" s="154">
        <f t="shared" si="59"/>
        <v>41213.95199999999</v>
      </c>
      <c r="AD43" s="119">
        <f>IF(AD34="","",SUM(AD32:AD34))</f>
        <v>48905.013000000014</v>
      </c>
      <c r="AE43" s="52">
        <f t="shared" si="39"/>
        <v>0.1866130430782281</v>
      </c>
      <c r="AG43" s="125">
        <f t="shared" si="36"/>
        <v>0.46037323310250017</v>
      </c>
      <c r="AH43" s="157">
        <f t="shared" si="36"/>
        <v>0.46637956582738782</v>
      </c>
      <c r="AI43" s="157">
        <f t="shared" si="36"/>
        <v>0.55956706087754671</v>
      </c>
      <c r="AJ43" s="157">
        <f t="shared" si="36"/>
        <v>0.78838712492347729</v>
      </c>
      <c r="AK43" s="157">
        <f t="shared" si="36"/>
        <v>0.51639345547450011</v>
      </c>
      <c r="AL43" s="157">
        <f t="shared" si="36"/>
        <v>0.51098360939417675</v>
      </c>
      <c r="AM43" s="157">
        <f t="shared" si="36"/>
        <v>0.57187798864564132</v>
      </c>
      <c r="AN43" s="157">
        <f t="shared" si="36"/>
        <v>0.55204017818376927</v>
      </c>
      <c r="AO43" s="157">
        <f t="shared" si="36"/>
        <v>0.83637785666097031</v>
      </c>
      <c r="AP43" s="157">
        <f t="shared" si="36"/>
        <v>0.53850510936446472</v>
      </c>
      <c r="AQ43" s="157">
        <f t="shared" si="36"/>
        <v>0.57431188055977678</v>
      </c>
      <c r="AR43" s="157">
        <f t="shared" si="36"/>
        <v>0.5238136919598495</v>
      </c>
      <c r="AS43" s="157">
        <f t="shared" ref="AS43" si="60">(AD43/N43)*10</f>
        <v>0.66990229182136041</v>
      </c>
      <c r="AT43" s="52">
        <f t="shared" ref="AT43" si="61">IF(AS43="","",(AS43-AR43)/AR43)</f>
        <v>0.27889419865089865</v>
      </c>
      <c r="AV43" s="105"/>
      <c r="AW43" s="105"/>
    </row>
    <row r="44" spans="1:49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M44" si="62">SUM(E35:E37)</f>
        <v>430814.19999999995</v>
      </c>
      <c r="F44" s="154">
        <f t="shared" si="62"/>
        <v>682291.91</v>
      </c>
      <c r="G44" s="154">
        <f t="shared" si="62"/>
        <v>625733.66999999993</v>
      </c>
      <c r="H44" s="154">
        <f t="shared" si="62"/>
        <v>458250.33999999968</v>
      </c>
      <c r="I44" s="154">
        <f t="shared" si="62"/>
        <v>516089.50999999983</v>
      </c>
      <c r="J44" s="154">
        <f t="shared" si="62"/>
        <v>514049.36</v>
      </c>
      <c r="K44" s="154">
        <f t="shared" si="62"/>
        <v>823163.40000000037</v>
      </c>
      <c r="L44" s="154">
        <f t="shared" si="62"/>
        <v>765619.61999999988</v>
      </c>
      <c r="M44" s="154">
        <f t="shared" si="62"/>
        <v>683593.1599999998</v>
      </c>
      <c r="N44" s="119" t="str">
        <f>IF(N37="","",SUM(N35:N37))</f>
        <v/>
      </c>
      <c r="O44" s="52" t="str">
        <f t="shared" si="38"/>
        <v/>
      </c>
      <c r="Q44" s="109" t="s">
        <v>87</v>
      </c>
      <c r="R44" s="19">
        <f>SUM(R35:R37)</f>
        <v>24758.867999999999</v>
      </c>
      <c r="S44" s="154">
        <f>SUM(S35:S37)</f>
        <v>23547.119999999995</v>
      </c>
      <c r="T44" s="154">
        <f>SUM(T35:T37)</f>
        <v>22716.569999999996</v>
      </c>
      <c r="U44" s="154">
        <f t="shared" ref="U44:AC44" si="63">SUM(U35:U37)</f>
        <v>32207.47700000001</v>
      </c>
      <c r="V44" s="154">
        <f t="shared" si="63"/>
        <v>33482.723000000005</v>
      </c>
      <c r="W44" s="154">
        <f t="shared" si="63"/>
        <v>31539.239999999998</v>
      </c>
      <c r="X44" s="154">
        <f t="shared" si="63"/>
        <v>26992.701000000008</v>
      </c>
      <c r="Y44" s="154">
        <f t="shared" si="63"/>
        <v>32400.945000000014</v>
      </c>
      <c r="Z44" s="154">
        <f t="shared" si="63"/>
        <v>41484.690999999999</v>
      </c>
      <c r="AA44" s="154">
        <f t="shared" si="63"/>
        <v>42323.071000000004</v>
      </c>
      <c r="AB44" s="154">
        <f t="shared" si="63"/>
        <v>45119.482000000004</v>
      </c>
      <c r="AC44" s="154">
        <f t="shared" si="63"/>
        <v>40657.845000000001</v>
      </c>
      <c r="AD44" s="119" t="str">
        <f>IF(AD37="","",SUM(AD35:AD37))</f>
        <v/>
      </c>
      <c r="AE44" s="52" t="str">
        <f t="shared" si="39"/>
        <v/>
      </c>
      <c r="AG44" s="125">
        <f t="shared" si="36"/>
        <v>0.48514141421504259</v>
      </c>
      <c r="AH44" s="157">
        <f t="shared" si="36"/>
        <v>0.48250690351015585</v>
      </c>
      <c r="AI44" s="157">
        <f t="shared" si="36"/>
        <v>0.71563660131674345</v>
      </c>
      <c r="AJ44" s="157">
        <f t="shared" si="36"/>
        <v>0.74759552958096576</v>
      </c>
      <c r="AK44" s="157">
        <f t="shared" si="36"/>
        <v>0.49073897124179594</v>
      </c>
      <c r="AL44" s="157">
        <f t="shared" si="36"/>
        <v>0.50403616605767754</v>
      </c>
      <c r="AM44" s="157">
        <f t="shared" si="36"/>
        <v>0.58903831909868365</v>
      </c>
      <c r="AN44" s="157">
        <f t="shared" si="36"/>
        <v>0.62781638402222173</v>
      </c>
      <c r="AO44" s="157">
        <f t="shared" si="36"/>
        <v>0.80701765682579585</v>
      </c>
      <c r="AP44" s="157">
        <f t="shared" si="36"/>
        <v>0.5141515159687613</v>
      </c>
      <c r="AQ44" s="157">
        <f t="shared" si="36"/>
        <v>0.58931982437963137</v>
      </c>
      <c r="AR44" s="157">
        <f t="shared" si="36"/>
        <v>0.59476670304893065</v>
      </c>
      <c r="AS44" s="157"/>
      <c r="AT44" s="52"/>
      <c r="AV44" s="105"/>
      <c r="AW44" s="105"/>
    </row>
    <row r="45" spans="1:49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N45" si="64">IF(E40="","",SUM(E38:E40))</f>
        <v>486327.5499999997</v>
      </c>
      <c r="F45" s="155">
        <f t="shared" si="64"/>
        <v>616193.31000000029</v>
      </c>
      <c r="G45" s="155">
        <f t="shared" si="64"/>
        <v>416040.10999999987</v>
      </c>
      <c r="H45" s="155">
        <f t="shared" si="64"/>
        <v>460019.91999999993</v>
      </c>
      <c r="I45" s="155">
        <f t="shared" si="64"/>
        <v>456723.05999999982</v>
      </c>
      <c r="J45" s="155">
        <f t="shared" si="64"/>
        <v>688395.02</v>
      </c>
      <c r="K45" s="155">
        <f t="shared" si="64"/>
        <v>739319.47000000044</v>
      </c>
      <c r="L45" s="155">
        <f t="shared" si="64"/>
        <v>696300.05</v>
      </c>
      <c r="M45" s="155">
        <f t="shared" si="64"/>
        <v>681072.12000000011</v>
      </c>
      <c r="N45" s="123" t="str">
        <f t="shared" si="64"/>
        <v/>
      </c>
      <c r="O45" s="55" t="str">
        <f t="shared" si="38"/>
        <v/>
      </c>
      <c r="Q45" s="110" t="s">
        <v>88</v>
      </c>
      <c r="R45" s="21">
        <f>SUM(R38:R40)</f>
        <v>25975.465999999993</v>
      </c>
      <c r="S45" s="155">
        <f>SUM(S38:S40)</f>
        <v>24593.887999999999</v>
      </c>
      <c r="T45" s="155">
        <f>IF(T40="","",SUM(T38:T40))</f>
        <v>25647.103000000003</v>
      </c>
      <c r="U45" s="155">
        <f t="shared" ref="U45:AD45" si="65">IF(U40="","",SUM(U38:U40))</f>
        <v>34113.160000000003</v>
      </c>
      <c r="V45" s="155">
        <f t="shared" si="65"/>
        <v>38028.200000000004</v>
      </c>
      <c r="W45" s="155">
        <f t="shared" si="65"/>
        <v>28182.603000000003</v>
      </c>
      <c r="X45" s="155">
        <f t="shared" si="65"/>
        <v>32795.233999999997</v>
      </c>
      <c r="Y45" s="155">
        <f t="shared" si="65"/>
        <v>38893.22</v>
      </c>
      <c r="Z45" s="155">
        <f t="shared" si="65"/>
        <v>47841.637999999999</v>
      </c>
      <c r="AA45" s="155">
        <f t="shared" si="65"/>
        <v>49159.678</v>
      </c>
      <c r="AB45" s="155">
        <f t="shared" si="65"/>
        <v>42889.164000000004</v>
      </c>
      <c r="AC45" s="155">
        <f t="shared" si="65"/>
        <v>46697.127000000022</v>
      </c>
      <c r="AD45" s="123" t="str">
        <f t="shared" si="65"/>
        <v/>
      </c>
      <c r="AE45" s="55" t="str">
        <f t="shared" si="39"/>
        <v/>
      </c>
      <c r="AG45" s="126">
        <f t="shared" ref="AG45:AH45" si="66">(R45/B45)*10</f>
        <v>0.5513245039086454</v>
      </c>
      <c r="AH45" s="158">
        <f t="shared" si="66"/>
        <v>0.5781509475921669</v>
      </c>
      <c r="AI45" s="158">
        <f t="shared" ref="AI45:AS45" si="67">IF(T40="","",(T45/D45)*10)</f>
        <v>0.91372665805968378</v>
      </c>
      <c r="AJ45" s="158">
        <f t="shared" si="67"/>
        <v>0.70144411929778661</v>
      </c>
      <c r="AK45" s="158">
        <f t="shared" si="67"/>
        <v>0.61714723907015456</v>
      </c>
      <c r="AL45" s="158">
        <f t="shared" si="67"/>
        <v>0.67740110442716717</v>
      </c>
      <c r="AM45" s="158">
        <f t="shared" si="67"/>
        <v>0.7129089975060211</v>
      </c>
      <c r="AN45" s="158">
        <f t="shared" si="67"/>
        <v>0.85157119064669118</v>
      </c>
      <c r="AO45" s="158">
        <f t="shared" si="67"/>
        <v>0.69497362139545982</v>
      </c>
      <c r="AP45" s="158">
        <f t="shared" si="67"/>
        <v>0.66493146731277042</v>
      </c>
      <c r="AQ45" s="158">
        <f t="shared" si="67"/>
        <v>0.61595807726855689</v>
      </c>
      <c r="AR45" s="158">
        <f t="shared" si="67"/>
        <v>0.68564144132048765</v>
      </c>
      <c r="AS45" s="158" t="str">
        <f t="shared" si="67"/>
        <v/>
      </c>
      <c r="AT45" s="55" t="str">
        <f t="shared" si="53"/>
        <v/>
      </c>
      <c r="AV45" s="105"/>
      <c r="AW45" s="105"/>
    </row>
    <row r="46" spans="1:49" x14ac:dyDescent="0.25"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V46" s="105"/>
      <c r="AW46" s="105"/>
    </row>
    <row r="47" spans="1:49" ht="15.75" thickBot="1" x14ac:dyDescent="0.3">
      <c r="O47" s="205" t="s">
        <v>1</v>
      </c>
      <c r="AE47" s="297">
        <v>1000</v>
      </c>
      <c r="AT47" s="297" t="s">
        <v>47</v>
      </c>
      <c r="AV47" s="105"/>
      <c r="AW47" s="105"/>
    </row>
    <row r="48" spans="1:49" ht="20.100000000000001" customHeight="1" x14ac:dyDescent="0.25">
      <c r="A48" s="332" t="s">
        <v>15</v>
      </c>
      <c r="B48" s="334" t="s">
        <v>71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9"/>
      <c r="O48" s="337" t="str">
        <f>O26</f>
        <v>D       2022/2021</v>
      </c>
      <c r="Q48" s="335" t="s">
        <v>3</v>
      </c>
      <c r="R48" s="327" t="s">
        <v>71</v>
      </c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9"/>
      <c r="AE48" s="339" t="str">
        <f>O48</f>
        <v>D       2022/2021</v>
      </c>
      <c r="AG48" s="327" t="s">
        <v>71</v>
      </c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9"/>
      <c r="AT48" s="337" t="str">
        <f>AE48</f>
        <v>D       2022/2021</v>
      </c>
      <c r="AV48" s="105"/>
      <c r="AW48" s="105"/>
    </row>
    <row r="49" spans="1:49" ht="20.100000000000001" customHeight="1" thickBot="1" x14ac:dyDescent="0.3">
      <c r="A49" s="333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3">
        <v>2022</v>
      </c>
      <c r="O49" s="338"/>
      <c r="Q49" s="336"/>
      <c r="R49" s="25">
        <v>2010</v>
      </c>
      <c r="S49" s="135">
        <v>2011</v>
      </c>
      <c r="T49" s="135">
        <v>2012</v>
      </c>
      <c r="U49" s="135">
        <v>2013</v>
      </c>
      <c r="V49" s="135">
        <v>2014</v>
      </c>
      <c r="W49" s="135">
        <v>2015</v>
      </c>
      <c r="X49" s="135">
        <v>2016</v>
      </c>
      <c r="Y49" s="135">
        <v>2017</v>
      </c>
      <c r="Z49" s="135">
        <v>2018</v>
      </c>
      <c r="AA49" s="135">
        <v>2019</v>
      </c>
      <c r="AB49" s="135">
        <v>2020</v>
      </c>
      <c r="AC49" s="135">
        <v>2021</v>
      </c>
      <c r="AD49" s="133">
        <v>2022</v>
      </c>
      <c r="AE49" s="340"/>
      <c r="AG49" s="25">
        <v>2010</v>
      </c>
      <c r="AH49" s="135">
        <v>2011</v>
      </c>
      <c r="AI49" s="135">
        <v>2012</v>
      </c>
      <c r="AJ49" s="135">
        <v>2013</v>
      </c>
      <c r="AK49" s="135">
        <v>2014</v>
      </c>
      <c r="AL49" s="135">
        <v>2015</v>
      </c>
      <c r="AM49" s="135">
        <v>2016</v>
      </c>
      <c r="AN49" s="135">
        <v>2017</v>
      </c>
      <c r="AO49" s="267">
        <v>2018</v>
      </c>
      <c r="AP49" s="135">
        <v>2019</v>
      </c>
      <c r="AQ49" s="176">
        <v>2020</v>
      </c>
      <c r="AR49" s="135">
        <v>2021</v>
      </c>
      <c r="AS49" s="268">
        <v>2022</v>
      </c>
      <c r="AT49" s="338"/>
      <c r="AV49" s="105"/>
      <c r="AW49" s="105"/>
    </row>
    <row r="50" spans="1:49" ht="3" customHeight="1" thickBot="1" x14ac:dyDescent="0.3">
      <c r="A50" s="299" t="s">
        <v>90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2"/>
      <c r="Q50" s="299"/>
      <c r="R50" s="301">
        <v>2010</v>
      </c>
      <c r="S50" s="301">
        <v>2011</v>
      </c>
      <c r="T50" s="301">
        <v>2012</v>
      </c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2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300"/>
      <c r="AV50" s="105"/>
      <c r="AW50" s="105"/>
    </row>
    <row r="51" spans="1:49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12">
        <v>160.4800000000001</v>
      </c>
      <c r="O51" s="61">
        <f>IF(N51="","",(N51-M51)/M51)</f>
        <v>2.4886956521739152</v>
      </c>
      <c r="Q51" s="109" t="s">
        <v>73</v>
      </c>
      <c r="R51" s="39">
        <v>29.815000000000005</v>
      </c>
      <c r="S51" s="153">
        <v>149.20400000000001</v>
      </c>
      <c r="T51" s="153">
        <v>122.17799999999998</v>
      </c>
      <c r="U51" s="153">
        <v>109.56100000000001</v>
      </c>
      <c r="V51" s="153">
        <v>97.120999999999995</v>
      </c>
      <c r="W51" s="153">
        <v>99.907999999999987</v>
      </c>
      <c r="X51" s="153">
        <v>68.53</v>
      </c>
      <c r="Y51" s="153">
        <v>118.282</v>
      </c>
      <c r="Z51" s="153">
        <v>104.797</v>
      </c>
      <c r="AA51" s="153">
        <v>234.49399999999994</v>
      </c>
      <c r="AB51" s="153">
        <v>210.21299999999997</v>
      </c>
      <c r="AC51" s="153">
        <v>40.800000000000004</v>
      </c>
      <c r="AD51" s="112">
        <v>115.21899999999997</v>
      </c>
      <c r="AE51" s="61">
        <f>IF(AD51="","",(AD51-AC51)/AC51)</f>
        <v>1.8239950980392143</v>
      </c>
      <c r="AG51" s="124">
        <f t="shared" ref="AG51:AS66" si="68">(R51/B51)*10</f>
        <v>3.1291981528127626</v>
      </c>
      <c r="AH51" s="156">
        <f t="shared" si="68"/>
        <v>2.9131733604076775</v>
      </c>
      <c r="AI51" s="156">
        <f t="shared" si="68"/>
        <v>3.7092200734691394</v>
      </c>
      <c r="AJ51" s="156">
        <f t="shared" si="68"/>
        <v>0.99862366924310941</v>
      </c>
      <c r="AK51" s="156">
        <f t="shared" si="68"/>
        <v>2.6979554419689982</v>
      </c>
      <c r="AL51" s="156">
        <f t="shared" si="68"/>
        <v>5.3501124558209252</v>
      </c>
      <c r="AM51" s="156">
        <f t="shared" si="68"/>
        <v>6.6463000678886637</v>
      </c>
      <c r="AN51" s="156">
        <f t="shared" si="68"/>
        <v>6.0035529387879389</v>
      </c>
      <c r="AO51" s="156">
        <f t="shared" si="68"/>
        <v>6.99346012679346</v>
      </c>
      <c r="AP51" s="156">
        <f>(AA51/K51)*10</f>
        <v>33.427512473271541</v>
      </c>
      <c r="AQ51" s="156">
        <f>(AB51/L51)*10</f>
        <v>6.2628631014449567</v>
      </c>
      <c r="AR51" s="156">
        <f>(AC51/M51)*10</f>
        <v>8.8695652173913047</v>
      </c>
      <c r="AS51" s="156">
        <f>(AD51/N51)*10</f>
        <v>7.1796485543369828</v>
      </c>
      <c r="AT51" s="61">
        <f t="shared" ref="AT51:AT56" si="69">IF(AS51="","",(AS51-AR51)/AR51)</f>
        <v>-0.19052981985416373</v>
      </c>
      <c r="AV51" s="105"/>
      <c r="AW51" s="105"/>
    </row>
    <row r="52" spans="1:49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19">
        <v>358.54999999999973</v>
      </c>
      <c r="O52" s="52">
        <f t="shared" ref="O52:O67" si="70">IF(N52="","",(N52-M52)/M52)</f>
        <v>2.9207217058501884</v>
      </c>
      <c r="Q52" s="109" t="s">
        <v>74</v>
      </c>
      <c r="R52" s="19">
        <v>106.98100000000001</v>
      </c>
      <c r="S52" s="154">
        <v>32.087000000000003</v>
      </c>
      <c r="T52" s="154">
        <v>68.099000000000004</v>
      </c>
      <c r="U52" s="154">
        <v>95.572999999999993</v>
      </c>
      <c r="V52" s="154">
        <v>79.214999999999989</v>
      </c>
      <c r="W52" s="154">
        <v>14.875999999999999</v>
      </c>
      <c r="X52" s="154">
        <v>102.047</v>
      </c>
      <c r="Y52" s="154">
        <v>223.39400000000003</v>
      </c>
      <c r="Z52" s="154">
        <v>153.98099999999999</v>
      </c>
      <c r="AA52" s="154">
        <v>117.78500000000003</v>
      </c>
      <c r="AB52" s="154">
        <v>729.51499999999999</v>
      </c>
      <c r="AC52" s="154">
        <v>150.46800000000002</v>
      </c>
      <c r="AD52" s="119">
        <v>405.61700000000002</v>
      </c>
      <c r="AE52" s="52">
        <f t="shared" ref="AE52:AE64" si="71">IF(AD52="","",(AD52-AC52)/AC52)</f>
        <v>1.695702740782093</v>
      </c>
      <c r="AG52" s="125">
        <f t="shared" si="68"/>
        <v>3.3315997633209804</v>
      </c>
      <c r="AH52" s="157">
        <f t="shared" si="68"/>
        <v>3.1895626242544735</v>
      </c>
      <c r="AI52" s="157">
        <f t="shared" si="68"/>
        <v>6.7820934169903389</v>
      </c>
      <c r="AJ52" s="157">
        <f t="shared" si="68"/>
        <v>2.4992939330543926</v>
      </c>
      <c r="AK52" s="157">
        <f t="shared" si="68"/>
        <v>7.2508009153318067</v>
      </c>
      <c r="AL52" s="157">
        <f t="shared" si="68"/>
        <v>2.9823576583801121</v>
      </c>
      <c r="AM52" s="157">
        <f t="shared" si="68"/>
        <v>9.3569594718503577</v>
      </c>
      <c r="AN52" s="157">
        <f t="shared" si="68"/>
        <v>4.8649578605805885</v>
      </c>
      <c r="AO52" s="157">
        <f t="shared" si="68"/>
        <v>7.3313812312526778</v>
      </c>
      <c r="AP52" s="157">
        <f t="shared" si="68"/>
        <v>5.4228821362799273</v>
      </c>
      <c r="AQ52" s="157">
        <f t="shared" si="68"/>
        <v>37.576748738024108</v>
      </c>
      <c r="AR52" s="157">
        <f t="shared" si="68"/>
        <v>16.45358119190815</v>
      </c>
      <c r="AS52" s="157">
        <f t="shared" ref="AS52:AS57" si="72">(AD52/N52)*10</f>
        <v>11.312703946450993</v>
      </c>
      <c r="AT52" s="52">
        <f t="shared" si="69"/>
        <v>-0.31244731377904728</v>
      </c>
      <c r="AV52" s="105"/>
      <c r="AW52" s="105"/>
    </row>
    <row r="53" spans="1:49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19">
        <v>99.779999999999973</v>
      </c>
      <c r="O53" s="52">
        <f t="shared" si="70"/>
        <v>-0.65071586095844858</v>
      </c>
      <c r="Q53" s="109" t="s">
        <v>75</v>
      </c>
      <c r="R53" s="19">
        <v>39.945</v>
      </c>
      <c r="S53" s="154">
        <v>210.15600000000001</v>
      </c>
      <c r="T53" s="154">
        <v>21.706999999999997</v>
      </c>
      <c r="U53" s="154">
        <v>27.781999999999996</v>
      </c>
      <c r="V53" s="154">
        <v>90.24</v>
      </c>
      <c r="W53" s="154">
        <v>14.796000000000001</v>
      </c>
      <c r="X53" s="154">
        <v>59.37299999999999</v>
      </c>
      <c r="Y53" s="154">
        <v>51.395000000000003</v>
      </c>
      <c r="Z53" s="154">
        <v>48.673000000000002</v>
      </c>
      <c r="AA53" s="154">
        <v>73.152999999999977</v>
      </c>
      <c r="AB53" s="154">
        <v>92.289999999999978</v>
      </c>
      <c r="AC53" s="154">
        <v>189.25800000000004</v>
      </c>
      <c r="AD53" s="119">
        <v>111.53900000000003</v>
      </c>
      <c r="AE53" s="52">
        <f t="shared" si="71"/>
        <v>-0.41065106891122166</v>
      </c>
      <c r="AG53" s="125">
        <f t="shared" si="68"/>
        <v>4.2296696315120714</v>
      </c>
      <c r="AH53" s="157">
        <f t="shared" si="68"/>
        <v>5.1006261831949908</v>
      </c>
      <c r="AI53" s="157">
        <f t="shared" si="68"/>
        <v>10.416026871401151</v>
      </c>
      <c r="AJ53" s="157">
        <f t="shared" si="68"/>
        <v>2.8028652138821637</v>
      </c>
      <c r="AK53" s="157">
        <f t="shared" si="68"/>
        <v>5.8612626656274349</v>
      </c>
      <c r="AL53" s="157">
        <f t="shared" si="68"/>
        <v>7.3980000000000024</v>
      </c>
      <c r="AM53" s="157">
        <f t="shared" si="68"/>
        <v>9.0040946314831647</v>
      </c>
      <c r="AN53" s="157">
        <f t="shared" si="68"/>
        <v>19.889705882352938</v>
      </c>
      <c r="AO53" s="157">
        <f t="shared" si="68"/>
        <v>138.27556818181819</v>
      </c>
      <c r="AP53" s="157">
        <f t="shared" si="68"/>
        <v>19.512670045345423</v>
      </c>
      <c r="AQ53" s="157">
        <f t="shared" si="68"/>
        <v>6.7463450292397624</v>
      </c>
      <c r="AR53" s="157">
        <f t="shared" si="68"/>
        <v>6.6250568838169945</v>
      </c>
      <c r="AS53" s="157">
        <f t="shared" si="72"/>
        <v>11.178492683904595</v>
      </c>
      <c r="AT53" s="52">
        <f t="shared" si="69"/>
        <v>0.68730516279947185</v>
      </c>
      <c r="AV53" s="105"/>
      <c r="AW53" s="105"/>
    </row>
    <row r="54" spans="1:49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19">
        <v>81.14</v>
      </c>
      <c r="O54" s="52">
        <f t="shared" si="70"/>
        <v>-0.64552206203582352</v>
      </c>
      <c r="Q54" s="109" t="s">
        <v>76</v>
      </c>
      <c r="R54" s="19">
        <v>85.614000000000019</v>
      </c>
      <c r="S54" s="154">
        <v>92.996999999999986</v>
      </c>
      <c r="T54" s="154">
        <v>30.552</v>
      </c>
      <c r="U54" s="154">
        <v>154.78400000000005</v>
      </c>
      <c r="V54" s="154">
        <v>82.786999999999978</v>
      </c>
      <c r="W54" s="154">
        <v>74.756</v>
      </c>
      <c r="X54" s="154">
        <v>80.057000000000002</v>
      </c>
      <c r="Y54" s="154">
        <v>55.018000000000008</v>
      </c>
      <c r="Z54" s="154">
        <v>24.623000000000001</v>
      </c>
      <c r="AA54" s="154">
        <v>122.39999999999998</v>
      </c>
      <c r="AB54" s="154">
        <v>30.440999999999995</v>
      </c>
      <c r="AC54" s="154">
        <v>199.78800000000004</v>
      </c>
      <c r="AD54" s="119">
        <v>163.68800000000005</v>
      </c>
      <c r="AE54" s="52">
        <f t="shared" si="71"/>
        <v>-0.18069153302500646</v>
      </c>
      <c r="AG54" s="125">
        <f t="shared" si="68"/>
        <v>1.9038025350233492</v>
      </c>
      <c r="AH54" s="157">
        <f t="shared" si="68"/>
        <v>4.6260259662736889</v>
      </c>
      <c r="AI54" s="157">
        <f t="shared" si="68"/>
        <v>9.4911463187325236</v>
      </c>
      <c r="AJ54" s="157">
        <f t="shared" si="68"/>
        <v>3.5672735653376373</v>
      </c>
      <c r="AK54" s="157">
        <f t="shared" si="68"/>
        <v>7.1325062462307205</v>
      </c>
      <c r="AL54" s="157">
        <f t="shared" si="68"/>
        <v>7.2904232494636236</v>
      </c>
      <c r="AM54" s="157">
        <f t="shared" si="68"/>
        <v>7.5840280409245917</v>
      </c>
      <c r="AN54" s="157">
        <f t="shared" si="68"/>
        <v>53.003853564547221</v>
      </c>
      <c r="AO54" s="157">
        <f t="shared" si="68"/>
        <v>12.177546983184966</v>
      </c>
      <c r="AP54" s="157">
        <f t="shared" si="68"/>
        <v>4.5491711885824735</v>
      </c>
      <c r="AQ54" s="157">
        <f t="shared" si="68"/>
        <v>26.355844155844153</v>
      </c>
      <c r="AR54" s="157">
        <f t="shared" si="68"/>
        <v>8.7281782437745736</v>
      </c>
      <c r="AS54" s="157">
        <f t="shared" si="72"/>
        <v>20.173527236874541</v>
      </c>
      <c r="AT54" s="52">
        <f t="shared" si="69"/>
        <v>1.3113101810522068</v>
      </c>
      <c r="AV54" s="105"/>
      <c r="AW54" s="105"/>
    </row>
    <row r="55" spans="1:49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19">
        <v>511.11999999999989</v>
      </c>
      <c r="O55" s="52">
        <f t="shared" si="70"/>
        <v>0.84633168370480083</v>
      </c>
      <c r="Q55" s="109" t="s">
        <v>77</v>
      </c>
      <c r="R55" s="19">
        <v>36.316000000000003</v>
      </c>
      <c r="S55" s="154">
        <v>16.928000000000001</v>
      </c>
      <c r="T55" s="154">
        <v>146.25000000000003</v>
      </c>
      <c r="U55" s="154">
        <v>10.174000000000001</v>
      </c>
      <c r="V55" s="154">
        <v>189.64499999999995</v>
      </c>
      <c r="W55" s="154">
        <v>141.92499999999998</v>
      </c>
      <c r="X55" s="154">
        <v>147.154</v>
      </c>
      <c r="Y55" s="154">
        <v>82.36399999999999</v>
      </c>
      <c r="Z55" s="154">
        <v>196.86600000000001</v>
      </c>
      <c r="AA55" s="154">
        <v>168.61099999999996</v>
      </c>
      <c r="AB55" s="154">
        <v>50.588999999999999</v>
      </c>
      <c r="AC55" s="154">
        <v>769.01500000000044</v>
      </c>
      <c r="AD55" s="119">
        <v>338.37599999999992</v>
      </c>
      <c r="AE55" s="52">
        <f t="shared" si="71"/>
        <v>-0.55998777657132859</v>
      </c>
      <c r="AG55" s="125">
        <f t="shared" si="68"/>
        <v>3.1543472596195605</v>
      </c>
      <c r="AH55" s="157">
        <f t="shared" si="68"/>
        <v>1.9260439185345319</v>
      </c>
      <c r="AI55" s="157">
        <f t="shared" si="68"/>
        <v>3.7971232734448042</v>
      </c>
      <c r="AJ55" s="157">
        <f t="shared" si="68"/>
        <v>23.995283018867926</v>
      </c>
      <c r="AK55" s="157">
        <f t="shared" si="68"/>
        <v>1.7330256785159459</v>
      </c>
      <c r="AL55" s="157">
        <f t="shared" si="68"/>
        <v>3.9895710350255804</v>
      </c>
      <c r="AM55" s="157">
        <f t="shared" si="68"/>
        <v>5.7120565173511375</v>
      </c>
      <c r="AN55" s="157">
        <f t="shared" si="68"/>
        <v>34.870448772226915</v>
      </c>
      <c r="AO55" s="157">
        <f t="shared" si="68"/>
        <v>6.7623660346248968</v>
      </c>
      <c r="AP55" s="157">
        <f t="shared" si="68"/>
        <v>4.0124458616914946</v>
      </c>
      <c r="AQ55" s="157">
        <f t="shared" si="68"/>
        <v>4.7523720056364498</v>
      </c>
      <c r="AR55" s="157">
        <f t="shared" si="68"/>
        <v>27.779323050247466</v>
      </c>
      <c r="AS55" s="157">
        <f t="shared" si="72"/>
        <v>6.6202848646110501</v>
      </c>
      <c r="AT55" s="52">
        <f t="shared" si="69"/>
        <v>-0.76168300240303821</v>
      </c>
      <c r="AV55" s="105"/>
      <c r="AW55" s="105"/>
    </row>
    <row r="56" spans="1:49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19">
        <v>130.5</v>
      </c>
      <c r="O56" s="52">
        <f t="shared" si="70"/>
        <v>0.61091223305764686</v>
      </c>
      <c r="Q56" s="109" t="s">
        <v>78</v>
      </c>
      <c r="R56" s="19">
        <v>50.512</v>
      </c>
      <c r="S56" s="154">
        <v>76.984999999999985</v>
      </c>
      <c r="T56" s="154">
        <v>140.74100000000001</v>
      </c>
      <c r="U56" s="154">
        <v>108.19399999999999</v>
      </c>
      <c r="V56" s="154">
        <v>2.327</v>
      </c>
      <c r="W56" s="154">
        <v>108.241</v>
      </c>
      <c r="X56" s="154">
        <v>89.242999999999995</v>
      </c>
      <c r="Y56" s="154">
        <v>81.237000000000023</v>
      </c>
      <c r="Z56" s="154">
        <v>251.595</v>
      </c>
      <c r="AA56" s="154">
        <v>116.065</v>
      </c>
      <c r="AB56" s="154">
        <v>70.181000000000012</v>
      </c>
      <c r="AC56" s="154">
        <v>156.5320000000001</v>
      </c>
      <c r="AD56" s="119">
        <v>264.11100000000016</v>
      </c>
      <c r="AE56" s="52">
        <f t="shared" si="71"/>
        <v>0.6872652237242225</v>
      </c>
      <c r="AG56" s="125">
        <f t="shared" si="68"/>
        <v>5.7602919375071266</v>
      </c>
      <c r="AH56" s="157">
        <f t="shared" si="68"/>
        <v>3.9711647580728346</v>
      </c>
      <c r="AI56" s="157">
        <f t="shared" si="68"/>
        <v>1.8513680610365695</v>
      </c>
      <c r="AJ56" s="157">
        <f t="shared" si="68"/>
        <v>5.3728956646968253</v>
      </c>
      <c r="AK56" s="157">
        <f t="shared" si="68"/>
        <v>28.036144578313255</v>
      </c>
      <c r="AL56" s="157">
        <f t="shared" si="68"/>
        <v>3.4592841163310957</v>
      </c>
      <c r="AM56" s="157">
        <f t="shared" si="68"/>
        <v>1.1073569008946409</v>
      </c>
      <c r="AN56" s="157">
        <f t="shared" si="68"/>
        <v>8.3081407240744571</v>
      </c>
      <c r="AO56" s="157">
        <f t="shared" si="68"/>
        <v>6.629818967561727</v>
      </c>
      <c r="AP56" s="157">
        <f t="shared" si="68"/>
        <v>5.6594987322020671</v>
      </c>
      <c r="AQ56" s="157">
        <f t="shared" si="68"/>
        <v>9.3004240657301924</v>
      </c>
      <c r="AR56" s="157">
        <f t="shared" si="68"/>
        <v>19.322552771262814</v>
      </c>
      <c r="AS56" s="157">
        <f t="shared" si="72"/>
        <v>20.238390804597714</v>
      </c>
      <c r="AT56" s="52">
        <f t="shared" si="69"/>
        <v>4.7397362252101956E-2</v>
      </c>
      <c r="AV56" s="105"/>
      <c r="AW56" s="105"/>
    </row>
    <row r="57" spans="1:49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19">
        <v>309.06000000000006</v>
      </c>
      <c r="O57" s="52">
        <f t="shared" si="70"/>
        <v>2.3865877712031569</v>
      </c>
      <c r="Q57" s="109" t="s">
        <v>79</v>
      </c>
      <c r="R57" s="19">
        <v>101.88200000000002</v>
      </c>
      <c r="S57" s="154">
        <v>208.25</v>
      </c>
      <c r="T57" s="154">
        <v>120.58900000000001</v>
      </c>
      <c r="U57" s="154">
        <v>63.236000000000004</v>
      </c>
      <c r="V57" s="154">
        <v>133.27200000000002</v>
      </c>
      <c r="W57" s="154">
        <v>88.903999999999996</v>
      </c>
      <c r="X57" s="154">
        <v>66.512999999999991</v>
      </c>
      <c r="Y57" s="154">
        <v>161.839</v>
      </c>
      <c r="Z57" s="154">
        <v>69.402000000000001</v>
      </c>
      <c r="AA57" s="154">
        <v>109.84300000000002</v>
      </c>
      <c r="AB57" s="154">
        <v>111.27</v>
      </c>
      <c r="AC57" s="154">
        <v>115.04100000000001</v>
      </c>
      <c r="AD57" s="119">
        <v>123.86800000000001</v>
      </c>
      <c r="AE57" s="52">
        <f t="shared" si="71"/>
        <v>7.672916612338207E-2</v>
      </c>
      <c r="AG57" s="125">
        <f t="shared" si="68"/>
        <v>3.3602242744063329</v>
      </c>
      <c r="AH57" s="157">
        <f t="shared" si="68"/>
        <v>8.6770833333333339</v>
      </c>
      <c r="AI57" s="157">
        <f t="shared" si="68"/>
        <v>4.960264900662251</v>
      </c>
      <c r="AJ57" s="157">
        <f t="shared" si="68"/>
        <v>2.6307775512751173</v>
      </c>
      <c r="AK57" s="157">
        <f t="shared" si="68"/>
        <v>9.8741942653923065</v>
      </c>
      <c r="AL57" s="157">
        <f t="shared" si="68"/>
        <v>2.636536180308422</v>
      </c>
      <c r="AM57" s="157">
        <f t="shared" si="68"/>
        <v>7.8259795270031765</v>
      </c>
      <c r="AN57" s="157">
        <f t="shared" si="68"/>
        <v>9.4114328913700831</v>
      </c>
      <c r="AO57" s="157">
        <f t="shared" si="68"/>
        <v>16.453769559032718</v>
      </c>
      <c r="AP57" s="157">
        <f t="shared" si="68"/>
        <v>6.2131907913343545</v>
      </c>
      <c r="AQ57" s="157">
        <f t="shared" si="68"/>
        <v>3.8524391510577165</v>
      </c>
      <c r="AR57" s="157">
        <f t="shared" si="68"/>
        <v>12.605851413543723</v>
      </c>
      <c r="AS57" s="157">
        <f t="shared" si="72"/>
        <v>4.0078949071377723</v>
      </c>
      <c r="AT57" s="52">
        <f t="shared" ref="AT57" si="73">IF(AS57="","",(AS57-AR57)/AR57)</f>
        <v>-0.68206075292687551</v>
      </c>
      <c r="AV57" s="105"/>
      <c r="AW57" s="105"/>
    </row>
    <row r="58" spans="1:49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19"/>
      <c r="O58" s="52" t="str">
        <f t="shared" si="70"/>
        <v/>
      </c>
      <c r="Q58" s="109" t="s">
        <v>80</v>
      </c>
      <c r="R58" s="19">
        <v>248.68200000000002</v>
      </c>
      <c r="S58" s="154">
        <v>13.135</v>
      </c>
      <c r="T58" s="154">
        <v>170.39499999999998</v>
      </c>
      <c r="U58" s="154">
        <v>85.355999999999995</v>
      </c>
      <c r="V58" s="154">
        <v>57.158000000000001</v>
      </c>
      <c r="W58" s="154">
        <v>62.073999999999998</v>
      </c>
      <c r="X58" s="154">
        <v>182.14699999999996</v>
      </c>
      <c r="Y58" s="154">
        <v>90.742000000000004</v>
      </c>
      <c r="Z58" s="154">
        <v>92.774000000000001</v>
      </c>
      <c r="AA58" s="154">
        <v>20.315999999999999</v>
      </c>
      <c r="AB58" s="154">
        <v>52.984999999999999</v>
      </c>
      <c r="AC58" s="154">
        <v>98.681000000000012</v>
      </c>
      <c r="AD58" s="119"/>
      <c r="AE58" s="52" t="str">
        <f t="shared" si="71"/>
        <v/>
      </c>
      <c r="AG58" s="125">
        <f t="shared" si="68"/>
        <v>3.3921512460613008</v>
      </c>
      <c r="AH58" s="157">
        <f t="shared" si="68"/>
        <v>6.9131578947368419</v>
      </c>
      <c r="AI58" s="157">
        <f t="shared" si="68"/>
        <v>2.1921112554836548</v>
      </c>
      <c r="AJ58" s="157">
        <f t="shared" si="68"/>
        <v>4.2767812406052705</v>
      </c>
      <c r="AK58" s="157">
        <f t="shared" si="68"/>
        <v>5.0834222696549265</v>
      </c>
      <c r="AL58" s="157">
        <f t="shared" si="68"/>
        <v>1.8476054409619906</v>
      </c>
      <c r="AM58" s="157">
        <f t="shared" si="68"/>
        <v>8.7185046907907306</v>
      </c>
      <c r="AN58" s="157">
        <f t="shared" si="68"/>
        <v>5.8071163445539478</v>
      </c>
      <c r="AO58" s="157">
        <f t="shared" si="68"/>
        <v>8.9845051326748013</v>
      </c>
      <c r="AP58" s="157">
        <f t="shared" si="68"/>
        <v>69.814432989690744</v>
      </c>
      <c r="AQ58" s="157">
        <f t="shared" si="68"/>
        <v>10.103928299008389</v>
      </c>
      <c r="AR58" s="157">
        <f t="shared" si="68"/>
        <v>20.221516393442624</v>
      </c>
      <c r="AS58" s="157"/>
      <c r="AT58" s="52"/>
      <c r="AV58" s="105"/>
      <c r="AW58" s="105"/>
    </row>
    <row r="59" spans="1:49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19"/>
      <c r="O59" s="52" t="str">
        <f t="shared" si="70"/>
        <v/>
      </c>
      <c r="Q59" s="109" t="s">
        <v>81</v>
      </c>
      <c r="R59" s="19">
        <v>26.283999999999999</v>
      </c>
      <c r="S59" s="154">
        <v>140.136</v>
      </c>
      <c r="T59" s="154">
        <v>62.427000000000007</v>
      </c>
      <c r="U59" s="154">
        <v>148.22899999999998</v>
      </c>
      <c r="V59" s="154">
        <v>99.02600000000001</v>
      </c>
      <c r="W59" s="154">
        <v>189.15099999999995</v>
      </c>
      <c r="X59" s="154">
        <v>114.91000000000001</v>
      </c>
      <c r="Y59" s="154">
        <v>15.391</v>
      </c>
      <c r="Z59" s="154">
        <v>141.86099999999999</v>
      </c>
      <c r="AA59" s="154">
        <v>88.779999999999987</v>
      </c>
      <c r="AB59" s="154">
        <v>72.782000000000011</v>
      </c>
      <c r="AC59" s="154">
        <v>256.71899999999999</v>
      </c>
      <c r="AD59" s="119"/>
      <c r="AE59" s="52" t="str">
        <f t="shared" si="71"/>
        <v/>
      </c>
      <c r="AG59" s="125">
        <f t="shared" si="68"/>
        <v>3.485479379392654</v>
      </c>
      <c r="AH59" s="157">
        <f t="shared" si="68"/>
        <v>6.9185880029622302</v>
      </c>
      <c r="AI59" s="157">
        <f t="shared" si="68"/>
        <v>4.9439296745070092</v>
      </c>
      <c r="AJ59" s="157">
        <f t="shared" si="68"/>
        <v>7.6914176006641757</v>
      </c>
      <c r="AK59" s="157">
        <f t="shared" si="68"/>
        <v>5.3903434761308588</v>
      </c>
      <c r="AL59" s="157">
        <f t="shared" si="68"/>
        <v>3.7363160493827152</v>
      </c>
      <c r="AM59" s="157">
        <f t="shared" si="68"/>
        <v>4.120262469073829</v>
      </c>
      <c r="AN59" s="157">
        <f t="shared" si="68"/>
        <v>59.42471042471044</v>
      </c>
      <c r="AO59" s="157">
        <f t="shared" si="68"/>
        <v>4.9669479359966386</v>
      </c>
      <c r="AP59" s="157">
        <f t="shared" si="68"/>
        <v>27.640099626400993</v>
      </c>
      <c r="AQ59" s="157">
        <f t="shared" si="68"/>
        <v>6.7018416206261495</v>
      </c>
      <c r="AR59" s="157">
        <f t="shared" si="68"/>
        <v>7.1731258207829196</v>
      </c>
      <c r="AS59" s="157"/>
      <c r="AT59" s="52"/>
      <c r="AV59" s="105"/>
      <c r="AW59" s="105"/>
    </row>
    <row r="60" spans="1:49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19"/>
      <c r="O60" s="52" t="str">
        <f t="shared" si="70"/>
        <v/>
      </c>
      <c r="Q60" s="109" t="s">
        <v>82</v>
      </c>
      <c r="R60" s="19">
        <v>80.941000000000003</v>
      </c>
      <c r="S60" s="154">
        <v>133.739</v>
      </c>
      <c r="T60" s="154">
        <v>0.89600000000000013</v>
      </c>
      <c r="U60" s="154">
        <v>99.911000000000001</v>
      </c>
      <c r="V60" s="154">
        <v>62.055999999999997</v>
      </c>
      <c r="W60" s="154">
        <v>42.978000000000009</v>
      </c>
      <c r="X60" s="154">
        <v>73.328000000000003</v>
      </c>
      <c r="Y60" s="154">
        <v>7.7379999999999995</v>
      </c>
      <c r="Z60" s="154">
        <v>45.496000000000002</v>
      </c>
      <c r="AA60" s="154">
        <v>116.032</v>
      </c>
      <c r="AB60" s="154">
        <v>123.81899999999997</v>
      </c>
      <c r="AC60" s="154">
        <v>149.98599999999999</v>
      </c>
      <c r="AD60" s="119"/>
      <c r="AE60" s="52" t="str">
        <f t="shared" si="71"/>
        <v/>
      </c>
      <c r="AG60" s="125">
        <f t="shared" si="68"/>
        <v>3.3624543037554004</v>
      </c>
      <c r="AH60" s="157">
        <f t="shared" si="68"/>
        <v>4.4061213059664608</v>
      </c>
      <c r="AI60" s="157">
        <f t="shared" si="68"/>
        <v>6.4000000000000012</v>
      </c>
      <c r="AJ60" s="157">
        <f t="shared" si="68"/>
        <v>5.0130958354239841</v>
      </c>
      <c r="AK60" s="157">
        <f t="shared" si="68"/>
        <v>3.816247463255642</v>
      </c>
      <c r="AL60" s="157">
        <f t="shared" si="68"/>
        <v>1.6204049315688276</v>
      </c>
      <c r="AM60" s="157">
        <f t="shared" si="68"/>
        <v>9.7914274268927759</v>
      </c>
      <c r="AN60" s="157">
        <f t="shared" si="68"/>
        <v>28.659259259259258</v>
      </c>
      <c r="AO60" s="157">
        <f t="shared" si="68"/>
        <v>1.8691097325500186</v>
      </c>
      <c r="AP60" s="157">
        <f t="shared" si="68"/>
        <v>7.1277105473309144</v>
      </c>
      <c r="AQ60" s="157">
        <f t="shared" si="68"/>
        <v>7.5646994134897314</v>
      </c>
      <c r="AR60" s="157">
        <f t="shared" si="68"/>
        <v>9.2515420676042428</v>
      </c>
      <c r="AS60" s="157"/>
      <c r="AT60" s="52"/>
      <c r="AV60" s="105"/>
      <c r="AW60" s="105"/>
    </row>
    <row r="61" spans="1:49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19"/>
      <c r="O61" s="52" t="str">
        <f t="shared" si="70"/>
        <v/>
      </c>
      <c r="Q61" s="109" t="s">
        <v>83</v>
      </c>
      <c r="R61" s="19">
        <v>62.047999999999995</v>
      </c>
      <c r="S61" s="154">
        <v>49.418999999999997</v>
      </c>
      <c r="T61" s="154">
        <v>115.30700000000002</v>
      </c>
      <c r="U61" s="154">
        <v>48.548999999999999</v>
      </c>
      <c r="V61" s="154">
        <v>60.350999999999999</v>
      </c>
      <c r="W61" s="154">
        <v>250.62000000000003</v>
      </c>
      <c r="X61" s="154">
        <v>66.029999999999987</v>
      </c>
      <c r="Y61" s="154">
        <v>58.631000000000007</v>
      </c>
      <c r="Z61" s="154">
        <v>111.59399999999999</v>
      </c>
      <c r="AA61" s="154">
        <v>193.00300000000004</v>
      </c>
      <c r="AB61" s="154">
        <v>285.58600000000001</v>
      </c>
      <c r="AC61" s="154">
        <v>185.32599999999994</v>
      </c>
      <c r="AD61" s="119"/>
      <c r="AE61" s="52" t="str">
        <f t="shared" si="71"/>
        <v/>
      </c>
      <c r="AG61" s="125">
        <f t="shared" si="68"/>
        <v>4.6122054560321102</v>
      </c>
      <c r="AH61" s="157">
        <f t="shared" si="68"/>
        <v>2.7942440348298092</v>
      </c>
      <c r="AI61" s="157">
        <f t="shared" ref="AI61:AR63" si="74">IF(T61="","",(T61/D61)*10)</f>
        <v>5.6581284655773123</v>
      </c>
      <c r="AJ61" s="157">
        <f t="shared" si="74"/>
        <v>6.3913902053712492</v>
      </c>
      <c r="AK61" s="157">
        <f t="shared" si="74"/>
        <v>6.9560857538035954</v>
      </c>
      <c r="AL61" s="157">
        <f t="shared" si="74"/>
        <v>7.400561051232839</v>
      </c>
      <c r="AM61" s="157">
        <f t="shared" si="74"/>
        <v>6.129211918685602</v>
      </c>
      <c r="AN61" s="157">
        <f t="shared" si="74"/>
        <v>3.0930048533445875</v>
      </c>
      <c r="AO61" s="157">
        <f t="shared" si="74"/>
        <v>6.8194817892935706</v>
      </c>
      <c r="AP61" s="157">
        <f t="shared" si="74"/>
        <v>16.76100738167608</v>
      </c>
      <c r="AQ61" s="157">
        <f t="shared" si="74"/>
        <v>10.166459008223278</v>
      </c>
      <c r="AR61" s="157">
        <f t="shared" si="74"/>
        <v>6.4409689639592713</v>
      </c>
      <c r="AS61" s="157"/>
      <c r="AT61" s="52"/>
      <c r="AV61" s="105"/>
      <c r="AW61" s="105"/>
    </row>
    <row r="62" spans="1:49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23"/>
      <c r="O62" s="52" t="str">
        <f t="shared" si="70"/>
        <v/>
      </c>
      <c r="Q62" s="110" t="s">
        <v>84</v>
      </c>
      <c r="R62" s="19">
        <v>30.416</v>
      </c>
      <c r="S62" s="154">
        <v>47.312999999999995</v>
      </c>
      <c r="T62" s="154">
        <v>23.595999999999997</v>
      </c>
      <c r="U62" s="154">
        <v>78.717000000000013</v>
      </c>
      <c r="V62" s="154">
        <v>56.821999999999996</v>
      </c>
      <c r="W62" s="154">
        <v>94.972999999999999</v>
      </c>
      <c r="X62" s="154">
        <v>72.218000000000018</v>
      </c>
      <c r="Y62" s="154">
        <v>81.169000000000011</v>
      </c>
      <c r="Z62" s="154">
        <v>81.001999999999995</v>
      </c>
      <c r="AA62" s="154">
        <v>103.39299999999999</v>
      </c>
      <c r="AB62" s="154">
        <v>78.418999999999969</v>
      </c>
      <c r="AC62" s="154">
        <v>91.548000000000016</v>
      </c>
      <c r="AD62" s="119"/>
      <c r="AE62" s="52" t="str">
        <f t="shared" si="71"/>
        <v/>
      </c>
      <c r="AG62" s="125">
        <f t="shared" si="68"/>
        <v>3.2621192621192625</v>
      </c>
      <c r="AH62" s="157">
        <f t="shared" si="68"/>
        <v>3.8014623172103477</v>
      </c>
      <c r="AI62" s="157">
        <f t="shared" si="74"/>
        <v>2.0859264497878356</v>
      </c>
      <c r="AJ62" s="157">
        <f t="shared" si="74"/>
        <v>7.1192005064664921</v>
      </c>
      <c r="AK62" s="157">
        <f t="shared" si="74"/>
        <v>7.7881030701754375</v>
      </c>
      <c r="AL62" s="157">
        <f t="shared" si="74"/>
        <v>4.5561525545694419</v>
      </c>
      <c r="AM62" s="157">
        <f t="shared" si="74"/>
        <v>8.2780834479596539</v>
      </c>
      <c r="AN62" s="157">
        <f t="shared" si="74"/>
        <v>7.588015331401329</v>
      </c>
      <c r="AO62" s="157">
        <f t="shared" si="74"/>
        <v>7.0216712898751732</v>
      </c>
      <c r="AP62" s="157">
        <f t="shared" si="74"/>
        <v>6.3237308868501527</v>
      </c>
      <c r="AQ62" s="157">
        <f t="shared" si="74"/>
        <v>5.4186705362078502</v>
      </c>
      <c r="AR62" s="157">
        <f t="shared" si="74"/>
        <v>12.885010555946518</v>
      </c>
      <c r="AS62" s="157"/>
      <c r="AT62" s="52"/>
      <c r="AV62" s="105"/>
      <c r="AW62" s="105"/>
    </row>
    <row r="63" spans="1:49" ht="20.100000000000001" customHeight="1" thickBot="1" x14ac:dyDescent="0.3">
      <c r="A63" s="35" t="str">
        <f>A19</f>
        <v>jan-jul</v>
      </c>
      <c r="B63" s="167">
        <f>SUM(B51:B57)</f>
        <v>1466.5500000000002</v>
      </c>
      <c r="C63" s="168">
        <f t="shared" ref="C63:N63" si="75">SUM(C51:C57)</f>
        <v>1747.5700000000002</v>
      </c>
      <c r="D63" s="168">
        <f t="shared" si="75"/>
        <v>1871.3</v>
      </c>
      <c r="E63" s="168">
        <f t="shared" si="75"/>
        <v>2458.5199999999995</v>
      </c>
      <c r="F63" s="168">
        <f t="shared" si="75"/>
        <v>1969.36</v>
      </c>
      <c r="G63" s="168">
        <f t="shared" si="75"/>
        <v>1365</v>
      </c>
      <c r="H63" s="168">
        <f t="shared" si="75"/>
        <v>1532.1899999999998</v>
      </c>
      <c r="I63" s="168">
        <f t="shared" si="75"/>
        <v>985.79000000000008</v>
      </c>
      <c r="J63" s="168">
        <f t="shared" si="75"/>
        <v>1096.4100000000001</v>
      </c>
      <c r="K63" s="168">
        <f t="shared" si="75"/>
        <v>1395.9899999999998</v>
      </c>
      <c r="L63" s="168">
        <f t="shared" si="75"/>
        <v>1148.8799999999999</v>
      </c>
      <c r="M63" s="168">
        <f t="shared" si="75"/>
        <v>1101.1199999999999</v>
      </c>
      <c r="N63" s="169">
        <f t="shared" si="75"/>
        <v>1650.6299999999997</v>
      </c>
      <c r="O63" s="61">
        <f t="shared" si="70"/>
        <v>0.4990464254577156</v>
      </c>
      <c r="Q63" s="109"/>
      <c r="R63" s="167">
        <f>SUM(R51:R57)</f>
        <v>451.06500000000005</v>
      </c>
      <c r="S63" s="168">
        <f t="shared" ref="S63:AD63" si="76">SUM(S51:S57)</f>
        <v>786.60699999999997</v>
      </c>
      <c r="T63" s="168">
        <f t="shared" si="76"/>
        <v>650.1160000000001</v>
      </c>
      <c r="U63" s="168">
        <f t="shared" si="76"/>
        <v>569.30399999999997</v>
      </c>
      <c r="V63" s="168">
        <f t="shared" si="76"/>
        <v>674.60699999999997</v>
      </c>
      <c r="W63" s="168">
        <f t="shared" si="76"/>
        <v>543.40599999999995</v>
      </c>
      <c r="X63" s="168">
        <f t="shared" si="76"/>
        <v>612.91700000000003</v>
      </c>
      <c r="Y63" s="168">
        <f t="shared" si="76"/>
        <v>773.529</v>
      </c>
      <c r="Z63" s="168">
        <f t="shared" si="76"/>
        <v>849.93700000000013</v>
      </c>
      <c r="AA63" s="168">
        <f t="shared" si="76"/>
        <v>942.35099999999989</v>
      </c>
      <c r="AB63" s="168">
        <f t="shared" si="76"/>
        <v>1294.499</v>
      </c>
      <c r="AC63" s="168">
        <f t="shared" si="76"/>
        <v>1620.9020000000007</v>
      </c>
      <c r="AD63" s="169">
        <f t="shared" si="76"/>
        <v>1522.4180000000001</v>
      </c>
      <c r="AE63" s="61">
        <f t="shared" si="71"/>
        <v>-6.0758762713600555E-2</v>
      </c>
      <c r="AG63" s="172">
        <f t="shared" si="68"/>
        <v>3.0756878388053592</v>
      </c>
      <c r="AH63" s="173">
        <f t="shared" si="68"/>
        <v>4.5011473074039952</v>
      </c>
      <c r="AI63" s="173">
        <f t="shared" si="74"/>
        <v>3.4741409715171279</v>
      </c>
      <c r="AJ63" s="173">
        <f t="shared" si="74"/>
        <v>2.3156370499324801</v>
      </c>
      <c r="AK63" s="173">
        <f t="shared" si="74"/>
        <v>3.4255138725271155</v>
      </c>
      <c r="AL63" s="173">
        <f t="shared" si="74"/>
        <v>3.9809963369963364</v>
      </c>
      <c r="AM63" s="173">
        <f t="shared" si="74"/>
        <v>4.0002675908340359</v>
      </c>
      <c r="AN63" s="173">
        <f t="shared" si="74"/>
        <v>7.8467929274997719</v>
      </c>
      <c r="AO63" s="173">
        <f t="shared" si="74"/>
        <v>7.7519997081383796</v>
      </c>
      <c r="AP63" s="173">
        <f t="shared" si="74"/>
        <v>6.7504136849117833</v>
      </c>
      <c r="AQ63" s="173">
        <f t="shared" si="74"/>
        <v>11.267486595640975</v>
      </c>
      <c r="AR63" s="173">
        <f t="shared" si="74"/>
        <v>14.720484597500734</v>
      </c>
      <c r="AS63" s="173">
        <f>IF(AD63="","",(AD63/N63)*10)</f>
        <v>9.2232541514452073</v>
      </c>
      <c r="AT63" s="61">
        <f t="shared" ref="AT63:AT67" si="77">IF(AS63="","",(AS63-AR63)/AR63)</f>
        <v>-0.37344086124643305</v>
      </c>
      <c r="AV63" s="105"/>
      <c r="AW63" s="105"/>
    </row>
    <row r="64" spans="1:49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N64" si="78">SUM(E51:E53)</f>
        <v>1578.6399999999999</v>
      </c>
      <c r="F64" s="154">
        <f t="shared" si="78"/>
        <v>623.19000000000005</v>
      </c>
      <c r="G64" s="154">
        <f t="shared" si="78"/>
        <v>256.62</v>
      </c>
      <c r="H64" s="154">
        <f t="shared" si="78"/>
        <v>278.10999999999996</v>
      </c>
      <c r="I64" s="154">
        <f t="shared" si="78"/>
        <v>682.05000000000007</v>
      </c>
      <c r="J64" s="154">
        <f t="shared" si="78"/>
        <v>363.4</v>
      </c>
      <c r="K64" s="154">
        <f t="shared" si="78"/>
        <v>324.84000000000003</v>
      </c>
      <c r="L64" s="154">
        <f t="shared" si="78"/>
        <v>666.59</v>
      </c>
      <c r="M64" s="154">
        <f t="shared" si="78"/>
        <v>423.11999999999995</v>
      </c>
      <c r="N64" s="154">
        <f t="shared" si="78"/>
        <v>618.80999999999983</v>
      </c>
      <c r="O64" s="61">
        <f t="shared" si="70"/>
        <v>0.46249290981281882</v>
      </c>
      <c r="Q64" s="108" t="s">
        <v>85</v>
      </c>
      <c r="R64" s="19">
        <f>SUM(R51:R53)</f>
        <v>176.74100000000001</v>
      </c>
      <c r="S64" s="154">
        <f t="shared" ref="S64:AD65" si="79">SUM(S51:S53)</f>
        <v>391.447</v>
      </c>
      <c r="T64" s="154">
        <f t="shared" si="79"/>
        <v>211.98399999999998</v>
      </c>
      <c r="U64" s="154">
        <f t="shared" si="79"/>
        <v>232.916</v>
      </c>
      <c r="V64" s="154">
        <f t="shared" si="79"/>
        <v>266.57599999999996</v>
      </c>
      <c r="W64" s="154">
        <f t="shared" si="79"/>
        <v>129.57999999999998</v>
      </c>
      <c r="X64" s="154">
        <f t="shared" si="79"/>
        <v>229.95</v>
      </c>
      <c r="Y64" s="154">
        <f t="shared" si="79"/>
        <v>393.07100000000003</v>
      </c>
      <c r="Z64" s="154">
        <f t="shared" si="79"/>
        <v>307.45100000000002</v>
      </c>
      <c r="AA64" s="154">
        <f t="shared" si="79"/>
        <v>425.43199999999996</v>
      </c>
      <c r="AB64" s="154">
        <f t="shared" si="79"/>
        <v>1032.018</v>
      </c>
      <c r="AC64" s="154">
        <f t="shared" si="79"/>
        <v>380.52600000000007</v>
      </c>
      <c r="AD64" s="154">
        <f t="shared" si="79"/>
        <v>632.375</v>
      </c>
      <c r="AE64" s="61">
        <f t="shared" si="71"/>
        <v>0.66184439433836295</v>
      </c>
      <c r="AG64" s="124">
        <f t="shared" si="68"/>
        <v>3.4598790204177519</v>
      </c>
      <c r="AH64" s="156">
        <f t="shared" si="68"/>
        <v>3.819777710555333</v>
      </c>
      <c r="AI64" s="156">
        <f t="shared" si="68"/>
        <v>4.7040653293094268</v>
      </c>
      <c r="AJ64" s="156">
        <f t="shared" si="68"/>
        <v>1.4754218821263874</v>
      </c>
      <c r="AK64" s="156">
        <f t="shared" si="68"/>
        <v>4.2776039410131732</v>
      </c>
      <c r="AL64" s="156">
        <f t="shared" si="68"/>
        <v>5.0494895175746235</v>
      </c>
      <c r="AM64" s="156">
        <f t="shared" si="68"/>
        <v>8.2683110999244906</v>
      </c>
      <c r="AN64" s="156">
        <f t="shared" si="68"/>
        <v>5.7630818854922659</v>
      </c>
      <c r="AO64" s="156">
        <f t="shared" si="68"/>
        <v>8.4604017611447464</v>
      </c>
      <c r="AP64" s="156">
        <f t="shared" si="68"/>
        <v>13.096662972540326</v>
      </c>
      <c r="AQ64" s="156">
        <f t="shared" si="68"/>
        <v>15.482050435800117</v>
      </c>
      <c r="AR64" s="156">
        <f t="shared" si="68"/>
        <v>8.9933352240499183</v>
      </c>
      <c r="AS64" s="156">
        <f t="shared" si="68"/>
        <v>10.219211066401645</v>
      </c>
      <c r="AT64" s="61">
        <f t="shared" si="77"/>
        <v>0.13630936819451556</v>
      </c>
    </row>
    <row r="65" spans="1:46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M65" si="80">SUM(E54:E56)</f>
        <v>639.50999999999988</v>
      </c>
      <c r="F65" s="154">
        <f t="shared" si="80"/>
        <v>1211.1999999999998</v>
      </c>
      <c r="G65" s="154">
        <f t="shared" si="80"/>
        <v>771.18000000000006</v>
      </c>
      <c r="H65" s="154">
        <f t="shared" si="80"/>
        <v>1169.0899999999999</v>
      </c>
      <c r="I65" s="154">
        <f t="shared" si="80"/>
        <v>131.77999999999997</v>
      </c>
      <c r="J65" s="154">
        <f t="shared" si="80"/>
        <v>690.83</v>
      </c>
      <c r="K65" s="154">
        <f t="shared" si="80"/>
        <v>894.35999999999967</v>
      </c>
      <c r="L65" s="154">
        <f t="shared" si="80"/>
        <v>193.45999999999995</v>
      </c>
      <c r="M65" s="154">
        <f t="shared" si="80"/>
        <v>586.74</v>
      </c>
      <c r="N65" s="154">
        <f>IF(N56="","",SUM(N54:N56))</f>
        <v>722.75999999999988</v>
      </c>
      <c r="O65" s="52">
        <f t="shared" si="70"/>
        <v>0.23182329481542058</v>
      </c>
      <c r="Q65" s="109" t="s">
        <v>86</v>
      </c>
      <c r="R65" s="19">
        <f>SUM(R54:R56)</f>
        <v>172.44200000000001</v>
      </c>
      <c r="S65" s="154">
        <f t="shared" ref="S65:AC65" si="81">SUM(S54:S56)</f>
        <v>186.90999999999997</v>
      </c>
      <c r="T65" s="154">
        <f t="shared" si="81"/>
        <v>317.54300000000001</v>
      </c>
      <c r="U65" s="154">
        <f t="shared" si="81"/>
        <v>273.15200000000004</v>
      </c>
      <c r="V65" s="154">
        <f t="shared" si="81"/>
        <v>274.7589999999999</v>
      </c>
      <c r="W65" s="154">
        <f t="shared" si="81"/>
        <v>324.92199999999997</v>
      </c>
      <c r="X65" s="154">
        <f t="shared" si="81"/>
        <v>316.45400000000001</v>
      </c>
      <c r="Y65" s="154">
        <f t="shared" si="81"/>
        <v>218.61900000000003</v>
      </c>
      <c r="Z65" s="154">
        <f t="shared" si="81"/>
        <v>473.084</v>
      </c>
      <c r="AA65" s="154">
        <f t="shared" si="81"/>
        <v>407.07599999999996</v>
      </c>
      <c r="AB65" s="154">
        <f t="shared" si="81"/>
        <v>151.21100000000001</v>
      </c>
      <c r="AC65" s="154">
        <f t="shared" si="81"/>
        <v>1125.3350000000005</v>
      </c>
      <c r="AD65" s="154">
        <f t="shared" si="79"/>
        <v>680.84400000000005</v>
      </c>
      <c r="AE65" s="52">
        <f t="shared" ref="AE65" si="82">IF(AD65="","",(AD65-AC65)/AC65)</f>
        <v>-0.3949854932086892</v>
      </c>
      <c r="AG65" s="125">
        <f t="shared" si="68"/>
        <v>2.6427082694783306</v>
      </c>
      <c r="AH65" s="157">
        <f t="shared" si="68"/>
        <v>3.8715356891337658</v>
      </c>
      <c r="AI65" s="157">
        <f t="shared" si="68"/>
        <v>2.6966413315782778</v>
      </c>
      <c r="AJ65" s="157">
        <f t="shared" si="68"/>
        <v>4.2712701912401698</v>
      </c>
      <c r="AK65" s="157">
        <f t="shared" si="68"/>
        <v>2.2684857992073972</v>
      </c>
      <c r="AL65" s="157">
        <f t="shared" si="68"/>
        <v>4.2133094737934069</v>
      </c>
      <c r="AM65" s="157">
        <f t="shared" si="68"/>
        <v>2.7068403630173901</v>
      </c>
      <c r="AN65" s="157">
        <f t="shared" si="68"/>
        <v>16.589694946122332</v>
      </c>
      <c r="AO65" s="157">
        <f t="shared" si="68"/>
        <v>6.8480523428339826</v>
      </c>
      <c r="AP65" s="157">
        <f t="shared" si="68"/>
        <v>4.5515899637729786</v>
      </c>
      <c r="AQ65" s="157">
        <f t="shared" si="68"/>
        <v>7.8161377028843191</v>
      </c>
      <c r="AR65" s="157">
        <f t="shared" si="68"/>
        <v>19.179449159764129</v>
      </c>
      <c r="AS65" s="157">
        <f t="shared" ref="AS65" si="83">(AD65/N65)*10</f>
        <v>9.4200564502739521</v>
      </c>
      <c r="AT65" s="52">
        <f t="shared" ref="AT65" si="84">IF(AS65="","",(AS65-AR65)/AR65)</f>
        <v>-0.50884635049707538</v>
      </c>
    </row>
    <row r="66" spans="1:46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M66" si="85">SUM(E57:E59)</f>
        <v>632.67000000000007</v>
      </c>
      <c r="F66" s="154">
        <f t="shared" si="85"/>
        <v>431.12000000000012</v>
      </c>
      <c r="G66" s="154">
        <f t="shared" si="85"/>
        <v>1179.42</v>
      </c>
      <c r="H66" s="154">
        <f t="shared" si="85"/>
        <v>572.79999999999995</v>
      </c>
      <c r="I66" s="154">
        <f t="shared" si="85"/>
        <v>330.81000000000006</v>
      </c>
      <c r="J66" s="154">
        <f t="shared" si="85"/>
        <v>431.05</v>
      </c>
      <c r="K66" s="154">
        <f t="shared" si="85"/>
        <v>211.81999999999996</v>
      </c>
      <c r="L66" s="154">
        <f t="shared" si="85"/>
        <v>449.86999999999995</v>
      </c>
      <c r="M66" s="154">
        <f t="shared" si="85"/>
        <v>497.9500000000001</v>
      </c>
      <c r="N66" s="154">
        <f>IF(N57="","",SUM(N55:N57))</f>
        <v>950.68</v>
      </c>
      <c r="O66" s="52">
        <f t="shared" si="70"/>
        <v>0.90918766944472285</v>
      </c>
      <c r="Q66" s="109" t="s">
        <v>87</v>
      </c>
      <c r="R66" s="19">
        <f>SUM(R57:R59)</f>
        <v>376.84800000000001</v>
      </c>
      <c r="S66" s="154">
        <f t="shared" ref="S66:AC66" si="86">SUM(S57:S59)</f>
        <v>361.52099999999996</v>
      </c>
      <c r="T66" s="154">
        <f t="shared" si="86"/>
        <v>353.411</v>
      </c>
      <c r="U66" s="154">
        <f t="shared" si="86"/>
        <v>296.82099999999997</v>
      </c>
      <c r="V66" s="154">
        <f t="shared" si="86"/>
        <v>289.45600000000002</v>
      </c>
      <c r="W66" s="154">
        <f t="shared" si="86"/>
        <v>340.12899999999996</v>
      </c>
      <c r="X66" s="154">
        <f t="shared" si="86"/>
        <v>363.57</v>
      </c>
      <c r="Y66" s="154">
        <f t="shared" si="86"/>
        <v>267.97200000000004</v>
      </c>
      <c r="Z66" s="154">
        <f t="shared" si="86"/>
        <v>304.03699999999998</v>
      </c>
      <c r="AA66" s="154">
        <f t="shared" si="86"/>
        <v>218.93900000000002</v>
      </c>
      <c r="AB66" s="154">
        <f t="shared" si="86"/>
        <v>237.03700000000001</v>
      </c>
      <c r="AC66" s="154">
        <f t="shared" si="86"/>
        <v>470.44100000000003</v>
      </c>
      <c r="AD66" s="154"/>
      <c r="AE66" s="52"/>
      <c r="AG66" s="125">
        <f t="shared" si="68"/>
        <v>3.3897744036268125</v>
      </c>
      <c r="AH66" s="157">
        <f t="shared" si="68"/>
        <v>7.8327591810204735</v>
      </c>
      <c r="AI66" s="157">
        <f t="shared" si="68"/>
        <v>3.0820099590996692</v>
      </c>
      <c r="AJ66" s="157">
        <f t="shared" si="68"/>
        <v>4.691561161426967</v>
      </c>
      <c r="AK66" s="157">
        <f t="shared" si="68"/>
        <v>6.7140471330488012</v>
      </c>
      <c r="AL66" s="157">
        <f t="shared" si="68"/>
        <v>2.883866646317681</v>
      </c>
      <c r="AM66" s="157">
        <f t="shared" si="68"/>
        <v>6.3472416201117321</v>
      </c>
      <c r="AN66" s="157">
        <f t="shared" si="68"/>
        <v>8.1004806384329378</v>
      </c>
      <c r="AO66" s="157">
        <f t="shared" si="68"/>
        <v>7.0534044774388116</v>
      </c>
      <c r="AP66" s="157">
        <f t="shared" si="68"/>
        <v>10.33608724388632</v>
      </c>
      <c r="AQ66" s="157">
        <f t="shared" si="68"/>
        <v>5.2690110476359839</v>
      </c>
      <c r="AR66" s="157">
        <f t="shared" si="68"/>
        <v>9.4475549753991359</v>
      </c>
      <c r="AS66" s="157"/>
      <c r="AT66" s="52"/>
    </row>
    <row r="67" spans="1:46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N67" si="87">IF(E62="","",SUM(E60:E62))</f>
        <v>385.83</v>
      </c>
      <c r="F67" s="155">
        <f t="shared" si="87"/>
        <v>322.33000000000004</v>
      </c>
      <c r="G67" s="155">
        <f t="shared" si="87"/>
        <v>812.32999999999993</v>
      </c>
      <c r="H67" s="155">
        <f t="shared" si="87"/>
        <v>269.86</v>
      </c>
      <c r="I67" s="155">
        <f t="shared" si="87"/>
        <v>299.23</v>
      </c>
      <c r="J67" s="155">
        <f t="shared" si="87"/>
        <v>522.41</v>
      </c>
      <c r="K67" s="155">
        <f t="shared" si="87"/>
        <v>441.44000000000005</v>
      </c>
      <c r="L67" s="155">
        <f t="shared" si="87"/>
        <v>589.30999999999995</v>
      </c>
      <c r="M67" s="155">
        <f t="shared" si="87"/>
        <v>520.89999999999975</v>
      </c>
      <c r="N67" s="155" t="str">
        <f t="shared" si="87"/>
        <v/>
      </c>
      <c r="O67" s="55" t="str">
        <f t="shared" si="70"/>
        <v/>
      </c>
      <c r="Q67" s="110" t="s">
        <v>88</v>
      </c>
      <c r="R67" s="21">
        <f>SUM(R60:R62)</f>
        <v>173.405</v>
      </c>
      <c r="S67" s="155">
        <f t="shared" ref="S67:AC67" si="88">SUM(S60:S62)</f>
        <v>230.471</v>
      </c>
      <c r="T67" s="155">
        <f t="shared" si="88"/>
        <v>139.79900000000001</v>
      </c>
      <c r="U67" s="155">
        <f t="shared" si="88"/>
        <v>227.17700000000002</v>
      </c>
      <c r="V67" s="155">
        <f t="shared" si="88"/>
        <v>179.22899999999998</v>
      </c>
      <c r="W67" s="155">
        <f t="shared" si="88"/>
        <v>388.57100000000008</v>
      </c>
      <c r="X67" s="155">
        <f t="shared" si="88"/>
        <v>211.57600000000002</v>
      </c>
      <c r="Y67" s="155">
        <f t="shared" si="88"/>
        <v>147.53800000000001</v>
      </c>
      <c r="Z67" s="155">
        <f t="shared" si="88"/>
        <v>238.09199999999998</v>
      </c>
      <c r="AA67" s="155">
        <f t="shared" si="88"/>
        <v>412.428</v>
      </c>
      <c r="AB67" s="155">
        <f t="shared" si="88"/>
        <v>487.82399999999996</v>
      </c>
      <c r="AC67" s="155">
        <f t="shared" si="88"/>
        <v>426.8599999999999</v>
      </c>
      <c r="AD67" s="155"/>
      <c r="AE67" s="55"/>
      <c r="AG67" s="126">
        <f t="shared" ref="AG67:AH67" si="89">(R67/B67)*10</f>
        <v>3.7013596875066703</v>
      </c>
      <c r="AH67" s="158">
        <f t="shared" si="89"/>
        <v>3.8103827395221956</v>
      </c>
      <c r="AI67" s="158">
        <f t="shared" ref="AI67:AS67" si="90">IF(T62="","",(T67/D67)*10)</f>
        <v>4.3919135434010883</v>
      </c>
      <c r="AJ67" s="158">
        <f t="shared" si="90"/>
        <v>5.8880076717725425</v>
      </c>
      <c r="AK67" s="158">
        <f t="shared" si="90"/>
        <v>5.5604194459094707</v>
      </c>
      <c r="AL67" s="158">
        <f t="shared" si="90"/>
        <v>4.7834131449041664</v>
      </c>
      <c r="AM67" s="158">
        <f t="shared" si="90"/>
        <v>7.840213444008004</v>
      </c>
      <c r="AN67" s="158">
        <f t="shared" si="90"/>
        <v>4.9305885105103098</v>
      </c>
      <c r="AO67" s="158">
        <f t="shared" si="90"/>
        <v>4.5575697249286957</v>
      </c>
      <c r="AP67" s="158">
        <f t="shared" si="90"/>
        <v>9.3427872417542588</v>
      </c>
      <c r="AQ67" s="158">
        <f t="shared" si="90"/>
        <v>8.2778843053740818</v>
      </c>
      <c r="AR67" s="158">
        <f t="shared" si="90"/>
        <v>8.1946630831253628</v>
      </c>
      <c r="AS67" s="158" t="str">
        <f t="shared" si="90"/>
        <v/>
      </c>
      <c r="AT67" s="55" t="str">
        <f t="shared" si="77"/>
        <v/>
      </c>
    </row>
    <row r="69" spans="1:46" x14ac:dyDescent="0.25"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</row>
    <row r="70" spans="1:46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R42:AC45 B64:M67 R64:AC67 R20:AB23 B22:N23 B20:M20 AC20:AC23 M42:M45 B21:M21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A4" workbookViewId="0">
      <selection activeCell="A10" sqref="A10:XFD10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2" t="s">
        <v>3</v>
      </c>
      <c r="B4" s="346"/>
      <c r="C4" s="349" t="s">
        <v>1</v>
      </c>
      <c r="D4" s="350"/>
      <c r="E4" s="345" t="s">
        <v>104</v>
      </c>
      <c r="F4" s="345"/>
      <c r="G4" s="130" t="s">
        <v>0</v>
      </c>
      <c r="I4" s="351">
        <v>1000</v>
      </c>
      <c r="J4" s="345"/>
      <c r="K4" s="343" t="s">
        <v>104</v>
      </c>
      <c r="L4" s="344"/>
      <c r="M4" s="130" t="s">
        <v>0</v>
      </c>
      <c r="O4" s="357" t="s">
        <v>22</v>
      </c>
      <c r="P4" s="345"/>
      <c r="Q4" s="130" t="s">
        <v>0</v>
      </c>
    </row>
    <row r="5" spans="1:20" x14ac:dyDescent="0.25">
      <c r="A5" s="347"/>
      <c r="B5" s="348"/>
      <c r="C5" s="352" t="s">
        <v>162</v>
      </c>
      <c r="D5" s="353"/>
      <c r="E5" s="354" t="str">
        <f>C5</f>
        <v>jan-jul</v>
      </c>
      <c r="F5" s="354"/>
      <c r="G5" s="131" t="s">
        <v>133</v>
      </c>
      <c r="I5" s="355" t="str">
        <f>C5</f>
        <v>jan-jul</v>
      </c>
      <c r="J5" s="354"/>
      <c r="K5" s="356" t="str">
        <f>C5</f>
        <v>jan-jul</v>
      </c>
      <c r="L5" s="342"/>
      <c r="M5" s="131" t="str">
        <f>G5</f>
        <v>2022 /2021</v>
      </c>
      <c r="O5" s="355" t="str">
        <f>C5</f>
        <v>jan-jul</v>
      </c>
      <c r="P5" s="353"/>
      <c r="Q5" s="131" t="str">
        <f>G5</f>
        <v>2022 /2021</v>
      </c>
    </row>
    <row r="6" spans="1:20" ht="19.5" customHeight="1" x14ac:dyDescent="0.25">
      <c r="A6" s="347"/>
      <c r="B6" s="348"/>
      <c r="C6" s="139">
        <v>2021</v>
      </c>
      <c r="D6" s="137">
        <v>2022</v>
      </c>
      <c r="E6" s="68">
        <f>C6</f>
        <v>2021</v>
      </c>
      <c r="F6" s="137">
        <f>D6</f>
        <v>2022</v>
      </c>
      <c r="G6" s="131" t="s">
        <v>1</v>
      </c>
      <c r="I6" s="16">
        <f>C6</f>
        <v>2021</v>
      </c>
      <c r="J6" s="138">
        <f>D6</f>
        <v>2022</v>
      </c>
      <c r="K6" s="136">
        <f>E6</f>
        <v>2021</v>
      </c>
      <c r="L6" s="137">
        <f>D6</f>
        <v>2022</v>
      </c>
      <c r="M6" s="260">
        <v>1000</v>
      </c>
      <c r="O6" s="16">
        <f>C6</f>
        <v>2021</v>
      </c>
      <c r="P6" s="138">
        <f>D6</f>
        <v>2022</v>
      </c>
      <c r="Q6" s="131"/>
    </row>
    <row r="7" spans="1:20" ht="19.5" customHeight="1" x14ac:dyDescent="0.25">
      <c r="A7" s="23" t="s">
        <v>116</v>
      </c>
      <c r="B7" s="15"/>
      <c r="C7" s="78">
        <f>C8+C9</f>
        <v>870500.98000000091</v>
      </c>
      <c r="D7" s="210">
        <f>D8+D9</f>
        <v>847600.3100000011</v>
      </c>
      <c r="E7" s="216">
        <f t="shared" ref="E7" si="0">C7/$C$20</f>
        <v>0.45298572363370532</v>
      </c>
      <c r="F7" s="217">
        <f t="shared" ref="F7" si="1">D7/$D$20</f>
        <v>0.45784031702329875</v>
      </c>
      <c r="G7" s="53">
        <f>(D7-C7)/C7</f>
        <v>-2.630746033163545E-2</v>
      </c>
      <c r="I7" s="224">
        <f>I8+I9</f>
        <v>241982.53200000001</v>
      </c>
      <c r="J7" s="225">
        <f>J8+J9</f>
        <v>245016.55299999993</v>
      </c>
      <c r="K7" s="229">
        <f t="shared" ref="K7" si="2">I7/$I$20</f>
        <v>0.46450108346076302</v>
      </c>
      <c r="L7" s="230">
        <f t="shared" ref="L7" si="3">J7/$J$20</f>
        <v>0.47669818178467532</v>
      </c>
      <c r="M7" s="53">
        <f>(J7-I7)/I7</f>
        <v>1.2538181888269193E-2</v>
      </c>
      <c r="O7" s="63">
        <f t="shared" ref="O7" si="4">(I7/C7)*10</f>
        <v>2.7798076918879486</v>
      </c>
      <c r="P7" s="237">
        <f t="shared" ref="P7" si="5">(J7/D7)*10</f>
        <v>2.8907086289291191</v>
      </c>
      <c r="Q7" s="53">
        <f>(P7-O7)/O7</f>
        <v>3.9895183168534361E-2</v>
      </c>
    </row>
    <row r="8" spans="1:20" ht="20.100000000000001" customHeight="1" x14ac:dyDescent="0.25">
      <c r="A8" s="8" t="s">
        <v>4</v>
      </c>
      <c r="C8" s="19">
        <v>448311.12000000017</v>
      </c>
      <c r="D8" s="140">
        <v>431885.80000000121</v>
      </c>
      <c r="E8" s="214">
        <f t="shared" ref="E8:E19" si="6">C8/$C$20</f>
        <v>0.23328926879121581</v>
      </c>
      <c r="F8" s="215">
        <f t="shared" ref="F8:F19" si="7">D8/$D$20</f>
        <v>0.23328770560485201</v>
      </c>
      <c r="G8" s="52">
        <f>(D8-C8)/C8</f>
        <v>-3.6638216781236549E-2</v>
      </c>
      <c r="I8" s="19">
        <v>138455.68100000001</v>
      </c>
      <c r="J8" s="140">
        <v>140834.18999999983</v>
      </c>
      <c r="K8" s="227">
        <f t="shared" ref="K8:K19" si="8">I8/$I$20</f>
        <v>0.2657746131683496</v>
      </c>
      <c r="L8" s="228">
        <f t="shared" ref="L8:L19" si="9">J8/$J$20</f>
        <v>0.27400353765534136</v>
      </c>
      <c r="M8" s="52">
        <f>(J8-I8)/I8</f>
        <v>1.7178847287601121E-2</v>
      </c>
      <c r="O8" s="27">
        <f t="shared" ref="O8:O20" si="10">(I8/C8)*10</f>
        <v>3.0883838214854</v>
      </c>
      <c r="P8" s="143">
        <f t="shared" ref="P8:P20" si="11">(J8/D8)*10</f>
        <v>3.2609127227614203</v>
      </c>
      <c r="Q8" s="52">
        <f>(P8-O8)/O8</f>
        <v>5.5863814619078064E-2</v>
      </c>
      <c r="R8" s="119"/>
      <c r="S8" s="306"/>
      <c r="T8" s="2"/>
    </row>
    <row r="9" spans="1:20" ht="20.100000000000001" customHeight="1" x14ac:dyDescent="0.25">
      <c r="A9" s="8" t="s">
        <v>5</v>
      </c>
      <c r="C9" s="19">
        <v>422189.8600000008</v>
      </c>
      <c r="D9" s="140">
        <v>415714.50999999989</v>
      </c>
      <c r="E9" s="214">
        <f t="shared" si="6"/>
        <v>0.21969645484248956</v>
      </c>
      <c r="F9" s="215">
        <f t="shared" si="7"/>
        <v>0.22455261141844673</v>
      </c>
      <c r="G9" s="52">
        <f>(D9-C9)/C9</f>
        <v>-1.5337530844537327E-2</v>
      </c>
      <c r="I9" s="19">
        <v>103526.85099999998</v>
      </c>
      <c r="J9" s="140">
        <v>104182.3630000001</v>
      </c>
      <c r="K9" s="227">
        <f t="shared" si="8"/>
        <v>0.19872647029241336</v>
      </c>
      <c r="L9" s="228">
        <f t="shared" si="9"/>
        <v>0.20269464412933397</v>
      </c>
      <c r="M9" s="52">
        <f>(J9-I9)/I9</f>
        <v>6.3318066150792026E-3</v>
      </c>
      <c r="O9" s="27">
        <f t="shared" si="10"/>
        <v>2.4521396842643211</v>
      </c>
      <c r="P9" s="143">
        <f t="shared" si="11"/>
        <v>2.5061035997997787</v>
      </c>
      <c r="Q9" s="52">
        <f t="shared" ref="Q9:Q20" si="12">(P9-O9)/O9</f>
        <v>2.200686848377793E-2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663219.56000000134</v>
      </c>
      <c r="D10" s="210">
        <f>D11+D12</f>
        <v>646322.22999999975</v>
      </c>
      <c r="E10" s="216">
        <f t="shared" si="6"/>
        <v>0.34512194611731273</v>
      </c>
      <c r="F10" s="217">
        <f t="shared" si="7"/>
        <v>0.34911782262373747</v>
      </c>
      <c r="G10" s="53">
        <f>(D10-C10)/C10</f>
        <v>-2.5477731688132891E-2</v>
      </c>
      <c r="I10" s="224">
        <f>I11+I12</f>
        <v>90972.220000000147</v>
      </c>
      <c r="J10" s="225">
        <f>J11+J12</f>
        <v>86638.312999999922</v>
      </c>
      <c r="K10" s="229">
        <f t="shared" si="8"/>
        <v>0.17462704603335155</v>
      </c>
      <c r="L10" s="230">
        <f t="shared" si="9"/>
        <v>0.16856137176981498</v>
      </c>
      <c r="M10" s="53">
        <f>(J10-I10)/I10</f>
        <v>-4.7639894904183036E-2</v>
      </c>
      <c r="O10" s="63">
        <f t="shared" si="10"/>
        <v>1.3716757690319019</v>
      </c>
      <c r="P10" s="237">
        <f t="shared" si="11"/>
        <v>1.340481712968467</v>
      </c>
      <c r="Q10" s="53">
        <f t="shared" si="12"/>
        <v>-2.2741566751923466E-2</v>
      </c>
      <c r="T10" s="2"/>
    </row>
    <row r="11" spans="1:20" ht="20.100000000000001" customHeight="1" x14ac:dyDescent="0.25">
      <c r="A11" s="8"/>
      <c r="B11" t="s">
        <v>6</v>
      </c>
      <c r="C11" s="19">
        <v>631566.48000000138</v>
      </c>
      <c r="D11" s="140">
        <v>612157.13999999978</v>
      </c>
      <c r="E11" s="214">
        <f t="shared" si="6"/>
        <v>0.3286505191132495</v>
      </c>
      <c r="F11" s="215">
        <f t="shared" si="7"/>
        <v>0.33066318610203838</v>
      </c>
      <c r="G11" s="52">
        <f t="shared" ref="G11:G19" si="13">(D11-C11)/C11</f>
        <v>-3.073206165089945E-2</v>
      </c>
      <c r="I11" s="19">
        <v>85135.983000000153</v>
      </c>
      <c r="J11" s="140">
        <v>80259.366999999926</v>
      </c>
      <c r="K11" s="227">
        <f t="shared" si="8"/>
        <v>0.16342401254400121</v>
      </c>
      <c r="L11" s="228">
        <f t="shared" si="9"/>
        <v>0.15615065125860678</v>
      </c>
      <c r="M11" s="52">
        <f t="shared" ref="M11:M19" si="14">(J11-I11)/I11</f>
        <v>-5.7280315891815314E-2</v>
      </c>
      <c r="O11" s="27">
        <f t="shared" si="10"/>
        <v>1.3480130072767631</v>
      </c>
      <c r="P11" s="143">
        <f t="shared" si="11"/>
        <v>1.3110909234841228</v>
      </c>
      <c r="Q11" s="52">
        <f t="shared" si="12"/>
        <v>-2.7390005581051296E-2</v>
      </c>
    </row>
    <row r="12" spans="1:20" ht="20.100000000000001" customHeight="1" x14ac:dyDescent="0.25">
      <c r="A12" s="8"/>
      <c r="B12" t="s">
        <v>39</v>
      </c>
      <c r="C12" s="19">
        <v>31653.080000000005</v>
      </c>
      <c r="D12" s="140">
        <v>34165.089999999967</v>
      </c>
      <c r="E12" s="218">
        <f t="shared" si="6"/>
        <v>1.6471427004063285E-2</v>
      </c>
      <c r="F12" s="219">
        <f t="shared" si="7"/>
        <v>1.8454636521699125E-2</v>
      </c>
      <c r="G12" s="52">
        <f t="shared" si="13"/>
        <v>7.9360681488182552E-2</v>
      </c>
      <c r="I12" s="19">
        <v>5836.2369999999919</v>
      </c>
      <c r="J12" s="140">
        <v>6378.9459999999999</v>
      </c>
      <c r="K12" s="231">
        <f t="shared" si="8"/>
        <v>1.1203033489350336E-2</v>
      </c>
      <c r="L12" s="232">
        <f t="shared" si="9"/>
        <v>1.2410720511208189E-2</v>
      </c>
      <c r="M12" s="52">
        <f t="shared" si="14"/>
        <v>9.2989541034747006E-2</v>
      </c>
      <c r="O12" s="27">
        <f t="shared" si="10"/>
        <v>1.8438133034763096</v>
      </c>
      <c r="P12" s="143">
        <f t="shared" si="11"/>
        <v>1.8670947449575006</v>
      </c>
      <c r="Q12" s="52">
        <f t="shared" si="12"/>
        <v>1.262678896897881E-2</v>
      </c>
    </row>
    <row r="13" spans="1:20" ht="20.100000000000001" customHeight="1" x14ac:dyDescent="0.25">
      <c r="A13" s="23" t="s">
        <v>134</v>
      </c>
      <c r="B13" s="15"/>
      <c r="C13" s="78">
        <f>SUM(C14:C16)</f>
        <v>351428.15000000031</v>
      </c>
      <c r="D13" s="210">
        <f>SUM(D14:D16)</f>
        <v>324768.24999999977</v>
      </c>
      <c r="E13" s="216">
        <f t="shared" si="6"/>
        <v>0.18287392948484024</v>
      </c>
      <c r="F13" s="217">
        <f t="shared" si="7"/>
        <v>0.17542702236517782</v>
      </c>
      <c r="G13" s="53">
        <f t="shared" si="13"/>
        <v>-7.5861595037280086E-2</v>
      </c>
      <c r="I13" s="224">
        <f>SUM(I14:I16)</f>
        <v>176243.18899999995</v>
      </c>
      <c r="J13" s="225">
        <f>SUM(J14:J16)</f>
        <v>170112.1560000001</v>
      </c>
      <c r="K13" s="229">
        <f t="shared" si="8"/>
        <v>0.33831017291396887</v>
      </c>
      <c r="L13" s="230">
        <f t="shared" si="9"/>
        <v>0.33096602850612755</v>
      </c>
      <c r="M13" s="53">
        <f t="shared" si="14"/>
        <v>-3.4787347158135293E-2</v>
      </c>
      <c r="O13" s="63">
        <f t="shared" si="10"/>
        <v>5.015056107485977</v>
      </c>
      <c r="P13" s="237">
        <f t="shared" si="11"/>
        <v>5.2379552496280111</v>
      </c>
      <c r="Q13" s="53">
        <f t="shared" si="12"/>
        <v>4.4445991702727401E-2</v>
      </c>
    </row>
    <row r="14" spans="1:20" ht="20.100000000000001" customHeight="1" x14ac:dyDescent="0.25">
      <c r="A14" s="8"/>
      <c r="B14" s="3" t="s">
        <v>7</v>
      </c>
      <c r="C14" s="31">
        <v>331243.73000000027</v>
      </c>
      <c r="D14" s="141">
        <v>300621.2899999998</v>
      </c>
      <c r="E14" s="214">
        <f t="shared" si="6"/>
        <v>0.17237049030453439</v>
      </c>
      <c r="F14" s="215">
        <f t="shared" si="7"/>
        <v>0.16238378525080147</v>
      </c>
      <c r="G14" s="52">
        <f t="shared" si="13"/>
        <v>-9.2446851748712172E-2</v>
      </c>
      <c r="I14" s="31">
        <v>165699.63299999994</v>
      </c>
      <c r="J14" s="141">
        <v>157943.41900000011</v>
      </c>
      <c r="K14" s="227">
        <f t="shared" si="8"/>
        <v>0.31807113687673444</v>
      </c>
      <c r="L14" s="228">
        <f t="shared" si="9"/>
        <v>0.30729083296733511</v>
      </c>
      <c r="M14" s="52">
        <f t="shared" si="14"/>
        <v>-4.6808878568848945E-2</v>
      </c>
      <c r="O14" s="27">
        <f t="shared" si="10"/>
        <v>5.0023477576466071</v>
      </c>
      <c r="P14" s="143">
        <f t="shared" si="11"/>
        <v>5.2538999816014433</v>
      </c>
      <c r="Q14" s="52">
        <f t="shared" si="12"/>
        <v>5.0286832531847188E-2</v>
      </c>
    </row>
    <row r="15" spans="1:20" ht="20.100000000000001" customHeight="1" x14ac:dyDescent="0.25">
      <c r="A15" s="8"/>
      <c r="B15" s="3" t="s">
        <v>8</v>
      </c>
      <c r="C15" s="31">
        <v>14485.320000000014</v>
      </c>
      <c r="D15" s="141">
        <v>13655.980000000009</v>
      </c>
      <c r="E15" s="214">
        <f t="shared" si="6"/>
        <v>7.537778030147403E-3</v>
      </c>
      <c r="F15" s="215">
        <f t="shared" si="7"/>
        <v>7.3764227533892985E-3</v>
      </c>
      <c r="G15" s="52">
        <f t="shared" si="13"/>
        <v>-5.7253826632756806E-2</v>
      </c>
      <c r="I15" s="31">
        <v>9027.7030000000032</v>
      </c>
      <c r="J15" s="141">
        <v>10138.478000000001</v>
      </c>
      <c r="K15" s="227">
        <f t="shared" si="8"/>
        <v>1.7329258397304405E-2</v>
      </c>
      <c r="L15" s="228">
        <f t="shared" si="9"/>
        <v>1.9725173542311378E-2</v>
      </c>
      <c r="M15" s="52">
        <f t="shared" si="14"/>
        <v>0.12304071146336974</v>
      </c>
      <c r="O15" s="27">
        <f t="shared" si="10"/>
        <v>6.2323117473414422</v>
      </c>
      <c r="P15" s="143">
        <f t="shared" si="11"/>
        <v>7.4242039018803441</v>
      </c>
      <c r="Q15" s="52">
        <f t="shared" si="12"/>
        <v>0.19124398824358152</v>
      </c>
    </row>
    <row r="16" spans="1:20" ht="20.100000000000001" customHeight="1" x14ac:dyDescent="0.25">
      <c r="A16" s="32"/>
      <c r="B16" s="33" t="s">
        <v>9</v>
      </c>
      <c r="C16" s="211">
        <v>5699.1000000000076</v>
      </c>
      <c r="D16" s="212">
        <v>10490.980000000005</v>
      </c>
      <c r="E16" s="218">
        <f t="shared" si="6"/>
        <v>2.9656611501584417E-3</v>
      </c>
      <c r="F16" s="219">
        <f t="shared" si="7"/>
        <v>5.6668143609870589E-3</v>
      </c>
      <c r="G16" s="52">
        <f t="shared" si="13"/>
        <v>0.84081346177466454</v>
      </c>
      <c r="I16" s="211">
        <v>1515.8530000000001</v>
      </c>
      <c r="J16" s="212">
        <v>2030.2589999999984</v>
      </c>
      <c r="K16" s="231">
        <f t="shared" si="8"/>
        <v>2.9097776399300097E-3</v>
      </c>
      <c r="L16" s="232">
        <f t="shared" si="9"/>
        <v>3.9500219964810814E-3</v>
      </c>
      <c r="M16" s="52">
        <f t="shared" si="14"/>
        <v>0.33935084734469523</v>
      </c>
      <c r="O16" s="27">
        <f t="shared" si="10"/>
        <v>2.6598111982593711</v>
      </c>
      <c r="P16" s="143">
        <f t="shared" si="11"/>
        <v>1.9352424654322071</v>
      </c>
      <c r="Q16" s="52">
        <f t="shared" si="12"/>
        <v>-0.27241359586023811</v>
      </c>
    </row>
    <row r="17" spans="1:17" ht="20.100000000000001" customHeight="1" x14ac:dyDescent="0.25">
      <c r="A17" s="8" t="s">
        <v>135</v>
      </c>
      <c r="B17" s="3"/>
      <c r="C17" s="19">
        <v>2215.0899999999992</v>
      </c>
      <c r="D17" s="140">
        <v>2466.809999999999</v>
      </c>
      <c r="E17" s="214">
        <f t="shared" si="6"/>
        <v>1.1526743445639579E-3</v>
      </c>
      <c r="F17" s="215">
        <f t="shared" si="7"/>
        <v>1.3324736424839695E-3</v>
      </c>
      <c r="G17" s="54">
        <f t="shared" si="13"/>
        <v>0.11363872348301869</v>
      </c>
      <c r="I17" s="31">
        <v>1179.0800000000006</v>
      </c>
      <c r="J17" s="141">
        <v>1436.5800000000006</v>
      </c>
      <c r="K17" s="227">
        <f t="shared" si="8"/>
        <v>2.2633201370374813E-3</v>
      </c>
      <c r="L17" s="228">
        <f t="shared" si="9"/>
        <v>2.7949747296797099E-3</v>
      </c>
      <c r="M17" s="54">
        <f t="shared" si="14"/>
        <v>0.21839060962784532</v>
      </c>
      <c r="O17" s="238">
        <f t="shared" si="10"/>
        <v>5.3229439887318399</v>
      </c>
      <c r="P17" s="239">
        <f t="shared" si="11"/>
        <v>5.823634572585652</v>
      </c>
      <c r="Q17" s="54">
        <f t="shared" si="12"/>
        <v>9.4062718847638796E-2</v>
      </c>
    </row>
    <row r="18" spans="1:17" ht="20.100000000000001" customHeight="1" x14ac:dyDescent="0.25">
      <c r="A18" s="8" t="s">
        <v>10</v>
      </c>
      <c r="C18" s="19">
        <v>11810.060000000025</v>
      </c>
      <c r="D18" s="140">
        <v>12211.280000000028</v>
      </c>
      <c r="E18" s="214">
        <f t="shared" si="6"/>
        <v>6.1456433687845863E-3</v>
      </c>
      <c r="F18" s="215">
        <f t="shared" si="7"/>
        <v>6.5960526919348027E-3</v>
      </c>
      <c r="G18" s="52">
        <f t="shared" si="13"/>
        <v>3.3972731721938931E-2</v>
      </c>
      <c r="I18" s="19">
        <v>5976.9889999999923</v>
      </c>
      <c r="J18" s="140">
        <v>6699.1799999999957</v>
      </c>
      <c r="K18" s="227">
        <f t="shared" si="8"/>
        <v>1.1473216035003134E-2</v>
      </c>
      <c r="L18" s="228">
        <f t="shared" si="9"/>
        <v>1.303375990865507E-2</v>
      </c>
      <c r="M18" s="52">
        <f t="shared" si="14"/>
        <v>0.12082856434904002</v>
      </c>
      <c r="O18" s="27">
        <f t="shared" si="10"/>
        <v>5.06093025776328</v>
      </c>
      <c r="P18" s="143">
        <f t="shared" si="11"/>
        <v>5.4860587915435399</v>
      </c>
      <c r="Q18" s="52">
        <f t="shared" si="12"/>
        <v>8.4002053402757029E-2</v>
      </c>
    </row>
    <row r="19" spans="1:17" ht="20.100000000000001" customHeight="1" thickBot="1" x14ac:dyDescent="0.3">
      <c r="A19" s="8" t="s">
        <v>11</v>
      </c>
      <c r="B19" s="10"/>
      <c r="C19" s="21">
        <v>22522.440000000021</v>
      </c>
      <c r="D19" s="142">
        <v>17932.279999999995</v>
      </c>
      <c r="E19" s="220">
        <f t="shared" si="6"/>
        <v>1.1720083050793015E-2</v>
      </c>
      <c r="F19" s="221">
        <f t="shared" si="7"/>
        <v>9.686311653367077E-3</v>
      </c>
      <c r="G19" s="55">
        <f t="shared" si="13"/>
        <v>-0.20380385073731003</v>
      </c>
      <c r="I19" s="21">
        <v>4597.4809999999998</v>
      </c>
      <c r="J19" s="142">
        <v>4083.9759999999983</v>
      </c>
      <c r="K19" s="233">
        <f t="shared" si="8"/>
        <v>8.8251614198758457E-3</v>
      </c>
      <c r="L19" s="234">
        <f t="shared" si="9"/>
        <v>7.9456833010472187E-3</v>
      </c>
      <c r="M19" s="55">
        <f t="shared" si="14"/>
        <v>-0.11169268562501977</v>
      </c>
      <c r="O19" s="240">
        <f t="shared" si="10"/>
        <v>2.0412890432830526</v>
      </c>
      <c r="P19" s="241">
        <f t="shared" si="11"/>
        <v>2.2774438052495274</v>
      </c>
      <c r="Q19" s="55">
        <f t="shared" si="12"/>
        <v>0.1156890361722912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1921696.2800000028</v>
      </c>
      <c r="D20" s="145">
        <f>D8+D9+D10+D13+D17+D18+D19</f>
        <v>1851301.1600000008</v>
      </c>
      <c r="E20" s="222">
        <f>E8+E9+E10+E13+E17+E18+E19</f>
        <v>0.99999999999999989</v>
      </c>
      <c r="F20" s="223">
        <f>F8+F9+F10+F13+F17+F18+F19</f>
        <v>0.99999999999999989</v>
      </c>
      <c r="G20" s="55">
        <f>(D20-C20)/C20</f>
        <v>-3.6631761601787494E-2</v>
      </c>
      <c r="H20" s="1"/>
      <c r="I20" s="213">
        <f>I8+I9+I10+I13+I17+I18+I19</f>
        <v>520951.49100000015</v>
      </c>
      <c r="J20" s="226">
        <f>J8+J9+J10+J13+J17+J18+J19</f>
        <v>513986.75800000003</v>
      </c>
      <c r="K20" s="235">
        <f>K8+K9+K10+K13+K17+K18+K19</f>
        <v>0.99999999999999978</v>
      </c>
      <c r="L20" s="236">
        <f>L8+L9+L10+L13+L17+L18+L19</f>
        <v>0.99999999999999978</v>
      </c>
      <c r="M20" s="55">
        <f>(J20-I20)/I20</f>
        <v>-1.3369254374588442E-2</v>
      </c>
      <c r="N20" s="1"/>
      <c r="O20" s="24">
        <f t="shared" si="10"/>
        <v>2.7108939972553796</v>
      </c>
      <c r="P20" s="242">
        <f t="shared" si="11"/>
        <v>2.7763541076158553</v>
      </c>
      <c r="Q20" s="55">
        <f t="shared" si="12"/>
        <v>2.414705644217377E-2</v>
      </c>
    </row>
    <row r="21" spans="1:17" x14ac:dyDescent="0.25">
      <c r="J21" s="277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2" t="s">
        <v>2</v>
      </c>
      <c r="B24" s="346"/>
      <c r="C24" s="349" t="s">
        <v>1</v>
      </c>
      <c r="D24" s="350"/>
      <c r="E24" s="345" t="s">
        <v>105</v>
      </c>
      <c r="F24" s="345"/>
      <c r="G24" s="130" t="s">
        <v>0</v>
      </c>
      <c r="I24" s="351">
        <v>1000</v>
      </c>
      <c r="J24" s="350"/>
      <c r="K24" s="345" t="s">
        <v>105</v>
      </c>
      <c r="L24" s="345"/>
      <c r="M24" s="130" t="s">
        <v>0</v>
      </c>
      <c r="O24" s="357" t="s">
        <v>22</v>
      </c>
      <c r="P24" s="345"/>
      <c r="Q24" s="130" t="s">
        <v>0</v>
      </c>
    </row>
    <row r="25" spans="1:17" ht="15" customHeight="1" x14ac:dyDescent="0.25">
      <c r="A25" s="347"/>
      <c r="B25" s="348"/>
      <c r="C25" s="352" t="str">
        <f>C5</f>
        <v>jan-jul</v>
      </c>
      <c r="D25" s="353"/>
      <c r="E25" s="354" t="str">
        <f>C5</f>
        <v>jan-jul</v>
      </c>
      <c r="F25" s="354"/>
      <c r="G25" s="131" t="str">
        <f>G5</f>
        <v>2022 /2021</v>
      </c>
      <c r="I25" s="355" t="str">
        <f>C5</f>
        <v>jan-jul</v>
      </c>
      <c r="J25" s="353"/>
      <c r="K25" s="341" t="str">
        <f>C5</f>
        <v>jan-jul</v>
      </c>
      <c r="L25" s="342"/>
      <c r="M25" s="131" t="str">
        <f>G5</f>
        <v>2022 /2021</v>
      </c>
      <c r="O25" s="355" t="str">
        <f>C5</f>
        <v>jan-jul</v>
      </c>
      <c r="P25" s="353"/>
      <c r="Q25" s="131" t="str">
        <f>G5</f>
        <v>2022 /2021</v>
      </c>
    </row>
    <row r="26" spans="1:17" ht="19.5" customHeight="1" x14ac:dyDescent="0.25">
      <c r="A26" s="347"/>
      <c r="B26" s="348"/>
      <c r="C26" s="139">
        <f>C6</f>
        <v>2021</v>
      </c>
      <c r="D26" s="137">
        <f>D6</f>
        <v>2022</v>
      </c>
      <c r="E26" s="68">
        <f>C6</f>
        <v>2021</v>
      </c>
      <c r="F26" s="137">
        <f>D6</f>
        <v>2022</v>
      </c>
      <c r="G26" s="131" t="s">
        <v>1</v>
      </c>
      <c r="I26" s="16">
        <f>C6</f>
        <v>2021</v>
      </c>
      <c r="J26" s="138">
        <f>D6</f>
        <v>2022</v>
      </c>
      <c r="K26" s="136">
        <f>C6</f>
        <v>2021</v>
      </c>
      <c r="L26" s="137">
        <f>D6</f>
        <v>2022</v>
      </c>
      <c r="M26" s="260">
        <v>1000</v>
      </c>
      <c r="O26" s="16">
        <f>C6</f>
        <v>2021</v>
      </c>
      <c r="P26" s="138">
        <f>D6</f>
        <v>2022</v>
      </c>
      <c r="Q26" s="131"/>
    </row>
    <row r="27" spans="1:17" ht="19.5" customHeight="1" x14ac:dyDescent="0.25">
      <c r="A27" s="23" t="s">
        <v>116</v>
      </c>
      <c r="B27" s="15"/>
      <c r="C27" s="78">
        <f>C28+C29</f>
        <v>337816.35999999975</v>
      </c>
      <c r="D27" s="210">
        <f>D28+D29</f>
        <v>354591.7199999998</v>
      </c>
      <c r="E27" s="216">
        <f>C27/$C$40</f>
        <v>0.3777447634257633</v>
      </c>
      <c r="F27" s="217">
        <f>D27/$D$40</f>
        <v>0.4118098439786087</v>
      </c>
      <c r="G27" s="53">
        <f>(D27-C27)/C27</f>
        <v>4.9658222591706498E-2</v>
      </c>
      <c r="I27" s="78">
        <f>I28+I29</f>
        <v>84165.06799999997</v>
      </c>
      <c r="J27" s="210">
        <f>J28+J29</f>
        <v>88150.15400000001</v>
      </c>
      <c r="K27" s="216">
        <f>I27/$I$40</f>
        <v>0.34361218563404189</v>
      </c>
      <c r="L27" s="217">
        <f>J27/$J$40</f>
        <v>0.37835171985708121</v>
      </c>
      <c r="M27" s="53">
        <f>(J27-I27)/I27</f>
        <v>4.7348455775025819E-2</v>
      </c>
      <c r="O27" s="63">
        <f t="shared" ref="O27" si="15">(I27/C27)*10</f>
        <v>2.4914444048831745</v>
      </c>
      <c r="P27" s="237">
        <f t="shared" ref="P27" si="16">(J27/D27)*10</f>
        <v>2.485961995954109</v>
      </c>
      <c r="Q27" s="53">
        <f>(P27-O27)/O27</f>
        <v>-2.2004941865530247E-3</v>
      </c>
    </row>
    <row r="28" spans="1:17" ht="20.100000000000001" customHeight="1" x14ac:dyDescent="0.25">
      <c r="A28" s="8" t="s">
        <v>4</v>
      </c>
      <c r="C28" s="19">
        <v>199530.52999999988</v>
      </c>
      <c r="D28" s="140">
        <v>192759.24999999985</v>
      </c>
      <c r="E28" s="214">
        <f>C28/$C$40</f>
        <v>0.22311415838790985</v>
      </c>
      <c r="F28" s="215">
        <f>D28/$D$40</f>
        <v>0.2238635371066578</v>
      </c>
      <c r="G28" s="52">
        <f>(D28-C28)/C28</f>
        <v>-3.3936059809995152E-2</v>
      </c>
      <c r="I28" s="19">
        <v>51271.052999999964</v>
      </c>
      <c r="J28" s="140">
        <v>50753.600999999988</v>
      </c>
      <c r="K28" s="214">
        <f>I28/$I$40</f>
        <v>0.20931912727841906</v>
      </c>
      <c r="L28" s="215">
        <f>J28/$J$40</f>
        <v>0.21784093794424988</v>
      </c>
      <c r="M28" s="52">
        <f>(J28-I28)/I28</f>
        <v>-1.0092478498539439E-2</v>
      </c>
      <c r="O28" s="27">
        <f t="shared" ref="O28:O40" si="17">(I28/C28)*10</f>
        <v>2.5695843638564981</v>
      </c>
      <c r="P28" s="143">
        <f t="shared" ref="P28:P40" si="18">(J28/D28)*10</f>
        <v>2.6330046936787745</v>
      </c>
      <c r="Q28" s="52">
        <f>(P28-O28)/O28</f>
        <v>2.4681162725902313E-2</v>
      </c>
    </row>
    <row r="29" spans="1:17" ht="20.100000000000001" customHeight="1" x14ac:dyDescent="0.25">
      <c r="A29" s="8" t="s">
        <v>5</v>
      </c>
      <c r="C29" s="19">
        <v>138285.82999999984</v>
      </c>
      <c r="D29" s="140">
        <v>161832.46999999994</v>
      </c>
      <c r="E29" s="214">
        <f>C29/$C$40</f>
        <v>0.15463060503785339</v>
      </c>
      <c r="F29" s="215">
        <f>D29/$D$40</f>
        <v>0.18794630687195088</v>
      </c>
      <c r="G29" s="52">
        <f t="shared" ref="G29:G40" si="19">(D29-C29)/C29</f>
        <v>0.17027514677389671</v>
      </c>
      <c r="I29" s="19">
        <v>32894.015000000014</v>
      </c>
      <c r="J29" s="140">
        <v>37396.553000000029</v>
      </c>
      <c r="K29" s="214">
        <f t="shared" ref="K29:K39" si="20">I29/$I$40</f>
        <v>0.13429305835562289</v>
      </c>
      <c r="L29" s="215">
        <f t="shared" ref="L29:L39" si="21">J29/$J$40</f>
        <v>0.16051078191283139</v>
      </c>
      <c r="M29" s="52">
        <f t="shared" ref="M29:M40" si="22">(J29-I29)/I29</f>
        <v>0.13688015889820726</v>
      </c>
      <c r="O29" s="27">
        <f t="shared" si="17"/>
        <v>2.3786974413792108</v>
      </c>
      <c r="P29" s="143">
        <f t="shared" si="18"/>
        <v>2.3108188980864002</v>
      </c>
      <c r="Q29" s="52">
        <f t="shared" ref="Q29:Q38" si="23">(P29-O29)/O29</f>
        <v>-2.8536013917538603E-2</v>
      </c>
    </row>
    <row r="30" spans="1:17" ht="20.100000000000001" customHeight="1" x14ac:dyDescent="0.25">
      <c r="A30" s="23" t="s">
        <v>38</v>
      </c>
      <c r="B30" s="15"/>
      <c r="C30" s="78">
        <f>C31+C32</f>
        <v>271904.67</v>
      </c>
      <c r="D30" s="210">
        <f>D31+D32</f>
        <v>242208.6</v>
      </c>
      <c r="E30" s="216">
        <f>C30/$C$40</f>
        <v>0.30404260244681552</v>
      </c>
      <c r="F30" s="217">
        <f>D30/$D$40</f>
        <v>0.28129220213116451</v>
      </c>
      <c r="G30" s="53">
        <f>(D30-C30)/C30</f>
        <v>-0.10921500539141156</v>
      </c>
      <c r="I30" s="78">
        <f>I31+I32</f>
        <v>42572.939999999959</v>
      </c>
      <c r="J30" s="210">
        <f>J31+J32</f>
        <v>34197.078999999983</v>
      </c>
      <c r="K30" s="216">
        <f t="shared" si="20"/>
        <v>0.17380822364768861</v>
      </c>
      <c r="L30" s="217">
        <f t="shared" si="21"/>
        <v>0.14677823085525712</v>
      </c>
      <c r="M30" s="53">
        <f t="shared" si="22"/>
        <v>-0.19674142777078546</v>
      </c>
      <c r="O30" s="63">
        <f t="shared" si="17"/>
        <v>1.5657303716041346</v>
      </c>
      <c r="P30" s="237">
        <f t="shared" si="18"/>
        <v>1.4118854161247776</v>
      </c>
      <c r="Q30" s="53">
        <f t="shared" si="23"/>
        <v>-9.8257629965840532E-2</v>
      </c>
    </row>
    <row r="31" spans="1:17" ht="20.100000000000001" customHeight="1" x14ac:dyDescent="0.25">
      <c r="A31" s="8"/>
      <c r="B31" t="s">
        <v>6</v>
      </c>
      <c r="C31" s="31">
        <v>255922.15999999997</v>
      </c>
      <c r="D31" s="141">
        <v>222052.81</v>
      </c>
      <c r="E31" s="214">
        <f t="shared" ref="E31:E38" si="24">C31/$C$40</f>
        <v>0.28617103027399382</v>
      </c>
      <c r="F31" s="215">
        <f t="shared" ref="F31:F38" si="25">D31/$D$40</f>
        <v>0.25788400541645951</v>
      </c>
      <c r="G31" s="52">
        <f>(D31-C31)/C31</f>
        <v>-0.13234238879509294</v>
      </c>
      <c r="I31" s="31">
        <v>39824.560999999958</v>
      </c>
      <c r="J31" s="141">
        <v>30816.27699999998</v>
      </c>
      <c r="K31" s="214">
        <f>I31/$I$40</f>
        <v>0.16258769549293556</v>
      </c>
      <c r="L31" s="215">
        <f>J31/$J$40</f>
        <v>0.13226739686174804</v>
      </c>
      <c r="M31" s="52">
        <f>(J31-I31)/I31</f>
        <v>-0.22619920405400043</v>
      </c>
      <c r="O31" s="27">
        <f t="shared" si="17"/>
        <v>1.5561200718218369</v>
      </c>
      <c r="P31" s="143">
        <f t="shared" si="18"/>
        <v>1.3877904539915518</v>
      </c>
      <c r="Q31" s="52">
        <f t="shared" si="23"/>
        <v>-0.10817264096671679</v>
      </c>
    </row>
    <row r="32" spans="1:17" ht="20.100000000000001" customHeight="1" x14ac:dyDescent="0.25">
      <c r="A32" s="8"/>
      <c r="B32" t="s">
        <v>39</v>
      </c>
      <c r="C32" s="31">
        <v>15982.509999999998</v>
      </c>
      <c r="D32" s="141">
        <v>20155.790000000008</v>
      </c>
      <c r="E32" s="218">
        <f t="shared" si="24"/>
        <v>1.7871572172821648E-2</v>
      </c>
      <c r="F32" s="219">
        <f t="shared" si="25"/>
        <v>2.3408196714705041E-2</v>
      </c>
      <c r="G32" s="52">
        <f>(D32-C32)/C32</f>
        <v>0.26111543180639402</v>
      </c>
      <c r="I32" s="31">
        <v>2748.3790000000017</v>
      </c>
      <c r="J32" s="141">
        <v>3380.8020000000006</v>
      </c>
      <c r="K32" s="218">
        <f>I32/$I$40</f>
        <v>1.122052815475303E-2</v>
      </c>
      <c r="L32" s="219">
        <f>J32/$J$40</f>
        <v>1.4510833993509076E-2</v>
      </c>
      <c r="M32" s="52">
        <f>(J32-I32)/I32</f>
        <v>0.23010763799315831</v>
      </c>
      <c r="O32" s="27">
        <f t="shared" si="17"/>
        <v>1.7196166309296861</v>
      </c>
      <c r="P32" s="143">
        <f t="shared" si="18"/>
        <v>1.6773353959333765</v>
      </c>
      <c r="Q32" s="52">
        <f t="shared" si="23"/>
        <v>-2.4587593673975339E-2</v>
      </c>
    </row>
    <row r="33" spans="1:17" ht="20.100000000000001" customHeight="1" x14ac:dyDescent="0.25">
      <c r="A33" s="23" t="s">
        <v>134</v>
      </c>
      <c r="B33" s="15"/>
      <c r="C33" s="78">
        <f>SUM(C34:C36)</f>
        <v>263168.87</v>
      </c>
      <c r="D33" s="210">
        <f>SUM(D34:D36)</f>
        <v>250333.41000000015</v>
      </c>
      <c r="E33" s="216">
        <f t="shared" si="24"/>
        <v>0.29427426942607376</v>
      </c>
      <c r="F33" s="217">
        <f t="shared" si="25"/>
        <v>0.29072805906108917</v>
      </c>
      <c r="G33" s="53">
        <f t="shared" si="19"/>
        <v>-4.8772713885194122E-2</v>
      </c>
      <c r="I33" s="78">
        <f>SUM(I34:I36)</f>
        <v>111775.91500000004</v>
      </c>
      <c r="J33" s="210">
        <f>SUM(J34:J36)</f>
        <v>105856.34700000001</v>
      </c>
      <c r="K33" s="216">
        <f t="shared" si="20"/>
        <v>0.45633618990713481</v>
      </c>
      <c r="L33" s="217">
        <f t="shared" si="21"/>
        <v>0.45434896171863726</v>
      </c>
      <c r="M33" s="53">
        <f t="shared" si="22"/>
        <v>-5.2959244395360365E-2</v>
      </c>
      <c r="O33" s="63">
        <f t="shared" si="17"/>
        <v>4.2473076317879102</v>
      </c>
      <c r="P33" s="237">
        <f t="shared" si="18"/>
        <v>4.2286144306507047</v>
      </c>
      <c r="Q33" s="53">
        <f t="shared" si="23"/>
        <v>-4.401188413408255E-3</v>
      </c>
    </row>
    <row r="34" spans="1:17" ht="20.100000000000001" customHeight="1" x14ac:dyDescent="0.25">
      <c r="A34" s="8"/>
      <c r="B34" s="3" t="s">
        <v>7</v>
      </c>
      <c r="C34" s="31">
        <v>250502.89999999997</v>
      </c>
      <c r="D34" s="141">
        <v>232480.16000000015</v>
      </c>
      <c r="E34" s="214">
        <f t="shared" si="24"/>
        <v>0.28011123764985124</v>
      </c>
      <c r="F34" s="215">
        <f t="shared" si="25"/>
        <v>0.26999394801920951</v>
      </c>
      <c r="G34" s="52">
        <f t="shared" si="19"/>
        <v>-7.1946232957781395E-2</v>
      </c>
      <c r="I34" s="31">
        <v>107284.41300000003</v>
      </c>
      <c r="J34" s="141">
        <v>100181.90000000001</v>
      </c>
      <c r="K34" s="214">
        <f t="shared" si="20"/>
        <v>0.43799919029822731</v>
      </c>
      <c r="L34" s="215">
        <f t="shared" si="21"/>
        <v>0.42999351043164513</v>
      </c>
      <c r="M34" s="52">
        <f t="shared" si="22"/>
        <v>-6.6202655179741901E-2</v>
      </c>
      <c r="O34" s="27">
        <f t="shared" si="17"/>
        <v>4.2827613173340531</v>
      </c>
      <c r="P34" s="143">
        <f t="shared" si="18"/>
        <v>4.3092666488185465</v>
      </c>
      <c r="Q34" s="52">
        <f t="shared" si="23"/>
        <v>6.1888416188909945E-3</v>
      </c>
    </row>
    <row r="35" spans="1:17" ht="20.100000000000001" customHeight="1" x14ac:dyDescent="0.25">
      <c r="A35" s="8"/>
      <c r="B35" s="3" t="s">
        <v>8</v>
      </c>
      <c r="C35" s="31">
        <v>8641.6299999999974</v>
      </c>
      <c r="D35" s="141">
        <v>8150.85</v>
      </c>
      <c r="E35" s="214">
        <f t="shared" si="24"/>
        <v>9.6630325421864713E-3</v>
      </c>
      <c r="F35" s="215">
        <f t="shared" si="25"/>
        <v>9.4660988327450075E-3</v>
      </c>
      <c r="G35" s="52">
        <f t="shared" si="19"/>
        <v>-5.6792526409947794E-2</v>
      </c>
      <c r="I35" s="31">
        <v>3690.3920000000016</v>
      </c>
      <c r="J35" s="141">
        <v>4128.277</v>
      </c>
      <c r="K35" s="214">
        <f t="shared" si="20"/>
        <v>1.5066389074460014E-2</v>
      </c>
      <c r="L35" s="215">
        <f t="shared" si="21"/>
        <v>1.7719092163995896E-2</v>
      </c>
      <c r="M35" s="52">
        <f t="shared" si="22"/>
        <v>0.11865541655195389</v>
      </c>
      <c r="O35" s="27">
        <f t="shared" si="17"/>
        <v>4.2704813790916791</v>
      </c>
      <c r="P35" s="143">
        <f t="shared" si="18"/>
        <v>5.0648423170589574</v>
      </c>
      <c r="Q35" s="52">
        <f t="shared" si="23"/>
        <v>0.18601203645483097</v>
      </c>
    </row>
    <row r="36" spans="1:17" ht="20.100000000000001" customHeight="1" x14ac:dyDescent="0.25">
      <c r="A36" s="32"/>
      <c r="B36" s="33" t="s">
        <v>9</v>
      </c>
      <c r="C36" s="211">
        <v>4024.340000000002</v>
      </c>
      <c r="D36" s="212">
        <v>9702.4000000000015</v>
      </c>
      <c r="E36" s="218">
        <f t="shared" si="24"/>
        <v>4.4999992340360251E-3</v>
      </c>
      <c r="F36" s="219">
        <f t="shared" si="25"/>
        <v>1.1268012209134651E-2</v>
      </c>
      <c r="G36" s="52">
        <f t="shared" si="19"/>
        <v>1.4109294940288337</v>
      </c>
      <c r="I36" s="211">
        <v>801.10999999999979</v>
      </c>
      <c r="J36" s="212">
        <v>1546.1699999999989</v>
      </c>
      <c r="K36" s="218">
        <f t="shared" si="20"/>
        <v>3.2706105344474661E-3</v>
      </c>
      <c r="L36" s="219">
        <f t="shared" si="21"/>
        <v>6.6363591229962327E-3</v>
      </c>
      <c r="M36" s="52">
        <f t="shared" si="22"/>
        <v>0.93003457702437786</v>
      </c>
      <c r="O36" s="27">
        <f t="shared" si="17"/>
        <v>1.9906618228082105</v>
      </c>
      <c r="P36" s="143">
        <f t="shared" si="18"/>
        <v>1.5935953990765159</v>
      </c>
      <c r="Q36" s="52">
        <f t="shared" si="23"/>
        <v>-0.19946452942547327</v>
      </c>
    </row>
    <row r="37" spans="1:17" ht="20.100000000000001" customHeight="1" x14ac:dyDescent="0.25">
      <c r="A37" s="8" t="s">
        <v>135</v>
      </c>
      <c r="B37" s="3"/>
      <c r="C37" s="19">
        <v>1284.6399999999996</v>
      </c>
      <c r="D37" s="140">
        <v>1006.3800000000002</v>
      </c>
      <c r="E37" s="214">
        <f t="shared" si="24"/>
        <v>1.4364787806229182E-3</v>
      </c>
      <c r="F37" s="215">
        <f t="shared" si="25"/>
        <v>1.1687728940292022E-3</v>
      </c>
      <c r="G37" s="54">
        <f>(D37-C37)/C37</f>
        <v>-0.21660543031510734</v>
      </c>
      <c r="I37" s="19">
        <v>287.35100000000006</v>
      </c>
      <c r="J37" s="140">
        <v>233.22099999999995</v>
      </c>
      <c r="K37" s="214">
        <f>I37/$I$40</f>
        <v>1.1731387795483944E-3</v>
      </c>
      <c r="L37" s="215">
        <f>J37/$J$40</f>
        <v>1.0010143199158598E-3</v>
      </c>
      <c r="M37" s="54">
        <f>(J37-I37)/I37</f>
        <v>-0.18837588872145947</v>
      </c>
      <c r="O37" s="238">
        <f t="shared" si="17"/>
        <v>2.2368212106115344</v>
      </c>
      <c r="P37" s="239">
        <f t="shared" si="18"/>
        <v>2.3174248295872326</v>
      </c>
      <c r="Q37" s="54">
        <f t="shared" si="23"/>
        <v>3.6034895678435402E-2</v>
      </c>
    </row>
    <row r="38" spans="1:17" ht="20.100000000000001" customHeight="1" x14ac:dyDescent="0.25">
      <c r="A38" s="8" t="s">
        <v>10</v>
      </c>
      <c r="C38" s="19">
        <v>5528.4700000000048</v>
      </c>
      <c r="D38" s="140">
        <v>3743.3999999999996</v>
      </c>
      <c r="E38" s="214">
        <f t="shared" si="24"/>
        <v>6.1819107643467383E-3</v>
      </c>
      <c r="F38" s="215">
        <f t="shared" si="25"/>
        <v>4.3474477349598698E-3</v>
      </c>
      <c r="G38" s="52">
        <f t="shared" si="19"/>
        <v>-0.32288680231601213</v>
      </c>
      <c r="I38" s="19">
        <v>3033.7490000000012</v>
      </c>
      <c r="J38" s="140">
        <v>2304.8630000000026</v>
      </c>
      <c r="K38" s="214">
        <f t="shared" si="20"/>
        <v>1.2385579306549004E-2</v>
      </c>
      <c r="L38" s="215">
        <f t="shared" si="21"/>
        <v>9.8927663822907519E-3</v>
      </c>
      <c r="M38" s="52">
        <f t="shared" si="22"/>
        <v>-0.240259164485921</v>
      </c>
      <c r="O38" s="27">
        <f t="shared" si="17"/>
        <v>5.4875019670903491</v>
      </c>
      <c r="P38" s="143">
        <f t="shared" si="18"/>
        <v>6.1571378960303544</v>
      </c>
      <c r="Q38" s="52">
        <f t="shared" si="23"/>
        <v>0.12202928271478469</v>
      </c>
    </row>
    <row r="39" spans="1:17" ht="20.100000000000001" customHeight="1" thickBot="1" x14ac:dyDescent="0.3">
      <c r="A39" s="8" t="s">
        <v>11</v>
      </c>
      <c r="B39" s="10"/>
      <c r="C39" s="21">
        <v>14594.920000000002</v>
      </c>
      <c r="D39" s="142">
        <v>9173.4200000000055</v>
      </c>
      <c r="E39" s="220">
        <f>C39/$C$40</f>
        <v>1.6319975156377703E-2</v>
      </c>
      <c r="F39" s="221">
        <f>D39/$D$40</f>
        <v>1.0653674200148421E-2</v>
      </c>
      <c r="G39" s="55">
        <f t="shared" si="19"/>
        <v>-0.37146486585743504</v>
      </c>
      <c r="I39" s="21">
        <v>3107.0119999999993</v>
      </c>
      <c r="J39" s="142">
        <v>2243.0149999999999</v>
      </c>
      <c r="K39" s="220">
        <f t="shared" si="20"/>
        <v>1.2684682725037375E-2</v>
      </c>
      <c r="L39" s="221">
        <f t="shared" si="21"/>
        <v>9.6273068668176233E-3</v>
      </c>
      <c r="M39" s="55">
        <f t="shared" si="22"/>
        <v>-0.27807971131106013</v>
      </c>
      <c r="O39" s="240">
        <f t="shared" si="17"/>
        <v>2.1288311275430076</v>
      </c>
      <c r="P39" s="241">
        <f t="shared" si="18"/>
        <v>2.4451240649615942</v>
      </c>
      <c r="Q39" s="55">
        <f>(P39-O39)/O39</f>
        <v>0.14857587026343247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894297.92999999982</v>
      </c>
      <c r="D40" s="226">
        <f>D28+D29+D30+D33+D37+D38+D39</f>
        <v>861056.93</v>
      </c>
      <c r="E40" s="222">
        <f>C40/$C$40</f>
        <v>1</v>
      </c>
      <c r="F40" s="223">
        <f>D40/$D$40</f>
        <v>1</v>
      </c>
      <c r="G40" s="55">
        <f t="shared" si="19"/>
        <v>-3.7169939552470811E-2</v>
      </c>
      <c r="H40" s="1"/>
      <c r="I40" s="213">
        <f>I28+I29+I30+I33+I37+I38+I39</f>
        <v>244942.03499999995</v>
      </c>
      <c r="J40" s="226">
        <f>J28+J29+J30+J33+J37+J38+J39</f>
        <v>232984.67900000003</v>
      </c>
      <c r="K40" s="222">
        <f>K28+K29+K30+K33+K37+K38+K39</f>
        <v>1</v>
      </c>
      <c r="L40" s="223">
        <f>L28+L29+L30+L33+L37+L38+L39</f>
        <v>0.99999999999999989</v>
      </c>
      <c r="M40" s="55">
        <f t="shared" si="22"/>
        <v>-4.8817084417543587E-2</v>
      </c>
      <c r="N40" s="1"/>
      <c r="O40" s="24">
        <f t="shared" si="17"/>
        <v>2.7389310293941977</v>
      </c>
      <c r="P40" s="242">
        <f t="shared" si="18"/>
        <v>2.7057987791817673</v>
      </c>
      <c r="Q40" s="55">
        <f>(P40-O40)/O40</f>
        <v>-1.2096781502292429E-2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2" t="s">
        <v>15</v>
      </c>
      <c r="B44" s="346"/>
      <c r="C44" s="349" t="s">
        <v>1</v>
      </c>
      <c r="D44" s="350"/>
      <c r="E44" s="345" t="s">
        <v>105</v>
      </c>
      <c r="F44" s="345"/>
      <c r="G44" s="130" t="s">
        <v>0</v>
      </c>
      <c r="I44" s="351">
        <v>1000</v>
      </c>
      <c r="J44" s="350"/>
      <c r="K44" s="345" t="s">
        <v>105</v>
      </c>
      <c r="L44" s="345"/>
      <c r="M44" s="130" t="s">
        <v>0</v>
      </c>
      <c r="O44" s="357" t="s">
        <v>22</v>
      </c>
      <c r="P44" s="345"/>
      <c r="Q44" s="130" t="s">
        <v>0</v>
      </c>
    </row>
    <row r="45" spans="1:17" ht="15" customHeight="1" x14ac:dyDescent="0.25">
      <c r="A45" s="347"/>
      <c r="B45" s="348"/>
      <c r="C45" s="352" t="str">
        <f>C5</f>
        <v>jan-jul</v>
      </c>
      <c r="D45" s="353"/>
      <c r="E45" s="354" t="str">
        <f>C25</f>
        <v>jan-jul</v>
      </c>
      <c r="F45" s="354"/>
      <c r="G45" s="131" t="str">
        <f>G25</f>
        <v>2022 /2021</v>
      </c>
      <c r="I45" s="355" t="str">
        <f>C5</f>
        <v>jan-jul</v>
      </c>
      <c r="J45" s="353"/>
      <c r="K45" s="341" t="str">
        <f>C25</f>
        <v>jan-jul</v>
      </c>
      <c r="L45" s="342"/>
      <c r="M45" s="131" t="str">
        <f>G45</f>
        <v>2022 /2021</v>
      </c>
      <c r="O45" s="355" t="str">
        <f>C5</f>
        <v>jan-jul</v>
      </c>
      <c r="P45" s="353"/>
      <c r="Q45" s="131" t="str">
        <f>Q25</f>
        <v>2022 /2021</v>
      </c>
    </row>
    <row r="46" spans="1:17" ht="15.75" customHeight="1" x14ac:dyDescent="0.25">
      <c r="A46" s="347"/>
      <c r="B46" s="348"/>
      <c r="C46" s="139">
        <f>C6</f>
        <v>2021</v>
      </c>
      <c r="D46" s="137">
        <f>D6</f>
        <v>2022</v>
      </c>
      <c r="E46" s="68">
        <f>C26</f>
        <v>2021</v>
      </c>
      <c r="F46" s="137">
        <f>D26</f>
        <v>2022</v>
      </c>
      <c r="G46" s="131" t="s">
        <v>1</v>
      </c>
      <c r="I46" s="16">
        <f>C6</f>
        <v>2021</v>
      </c>
      <c r="J46" s="138">
        <f>D6</f>
        <v>2022</v>
      </c>
      <c r="K46" s="136">
        <f>C26</f>
        <v>2021</v>
      </c>
      <c r="L46" s="137">
        <f>D26</f>
        <v>2022</v>
      </c>
      <c r="M46" s="260">
        <v>1000</v>
      </c>
      <c r="O46" s="16">
        <f>O26</f>
        <v>2021</v>
      </c>
      <c r="P46" s="138">
        <f>P26</f>
        <v>2022</v>
      </c>
      <c r="Q46" s="131"/>
    </row>
    <row r="47" spans="1:17" s="273" customFormat="1" ht="15.75" customHeight="1" x14ac:dyDescent="0.25">
      <c r="A47" s="23" t="s">
        <v>116</v>
      </c>
      <c r="B47" s="15"/>
      <c r="C47" s="78">
        <f>C48+C49</f>
        <v>532684.61999999988</v>
      </c>
      <c r="D47" s="210">
        <f>D48+D49</f>
        <v>493008.58999999939</v>
      </c>
      <c r="E47" s="216">
        <f>C47/$C$60</f>
        <v>0.51847914686645147</v>
      </c>
      <c r="F47" s="217">
        <f>D47/$D$60</f>
        <v>0.49786565279961248</v>
      </c>
      <c r="G47" s="53">
        <f>(D47-C47)/C47</f>
        <v>-7.4483152901993865E-2</v>
      </c>
      <c r="H47"/>
      <c r="I47" s="78">
        <f>I48+I49</f>
        <v>157817.46399999986</v>
      </c>
      <c r="J47" s="210">
        <f>J48+J49</f>
        <v>156866.399</v>
      </c>
      <c r="K47" s="216">
        <f>I47/$I$60</f>
        <v>0.57178281602062198</v>
      </c>
      <c r="L47" s="217">
        <f>J47/$J$60</f>
        <v>0.55823928263534284</v>
      </c>
      <c r="M47" s="53">
        <f>(J47-I47)/I47</f>
        <v>-6.0263609355670402E-3</v>
      </c>
      <c r="N47"/>
      <c r="O47" s="63">
        <f t="shared" ref="O47" si="26">(I47/C47)*10</f>
        <v>2.9626810700860839</v>
      </c>
      <c r="P47" s="237">
        <f t="shared" ref="P47" si="27">(J47/D47)*10</f>
        <v>3.1818187792630592</v>
      </c>
      <c r="Q47" s="53">
        <f>(P47-O47)/O47</f>
        <v>7.3966013888429771E-2</v>
      </c>
    </row>
    <row r="48" spans="1:17" ht="20.100000000000001" customHeight="1" x14ac:dyDescent="0.25">
      <c r="A48" s="8" t="s">
        <v>4</v>
      </c>
      <c r="C48" s="19">
        <v>248780.58999999988</v>
      </c>
      <c r="D48" s="140">
        <v>239126.54999999961</v>
      </c>
      <c r="E48" s="214">
        <f>C48/$C$60</f>
        <v>0.2421461840969473</v>
      </c>
      <c r="F48" s="215">
        <f>D48/$D$60</f>
        <v>0.24148239672146307</v>
      </c>
      <c r="G48" s="52">
        <f>(D48-C48)/C48</f>
        <v>-3.8805438961296276E-2</v>
      </c>
      <c r="I48" s="19">
        <v>87184.627999999968</v>
      </c>
      <c r="J48" s="140">
        <v>90080.589000000036</v>
      </c>
      <c r="K48" s="214">
        <f>I48/$I$60</f>
        <v>0.31587551116364659</v>
      </c>
      <c r="L48" s="215">
        <f>J48/$J$60</f>
        <v>0.32056911934804577</v>
      </c>
      <c r="M48" s="52">
        <f>(J48-I48)/I48</f>
        <v>3.3216417462950801E-2</v>
      </c>
      <c r="O48" s="27">
        <f t="shared" ref="O48:O60" si="28">(I48/C48)*10</f>
        <v>3.5044787055131597</v>
      </c>
      <c r="P48" s="143">
        <f t="shared" ref="P48:P60" si="29">(J48/D48)*10</f>
        <v>3.7670676468171429</v>
      </c>
      <c r="Q48" s="52">
        <f>(P48-O48)/O48</f>
        <v>7.4929529716041582E-2</v>
      </c>
    </row>
    <row r="49" spans="1:17" ht="20.100000000000001" customHeight="1" x14ac:dyDescent="0.25">
      <c r="A49" s="8" t="s">
        <v>5</v>
      </c>
      <c r="C49" s="19">
        <v>283904.02999999997</v>
      </c>
      <c r="D49" s="140">
        <v>253882.03999999978</v>
      </c>
      <c r="E49" s="214">
        <f>C49/$C$60</f>
        <v>0.27633296276950414</v>
      </c>
      <c r="F49" s="215">
        <f>D49/$D$60</f>
        <v>0.25638325607814944</v>
      </c>
      <c r="G49" s="52">
        <f>(D49-C49)/C49</f>
        <v>-0.10574696667743744</v>
      </c>
      <c r="I49" s="19">
        <v>70632.835999999879</v>
      </c>
      <c r="J49" s="140">
        <v>66785.809999999969</v>
      </c>
      <c r="K49" s="214">
        <f>I49/$I$60</f>
        <v>0.25590730485697533</v>
      </c>
      <c r="L49" s="215">
        <f>J49/$J$60</f>
        <v>0.23767016328729701</v>
      </c>
      <c r="M49" s="52">
        <f>(J49-I49)/I49</f>
        <v>-5.4465121576031825E-2</v>
      </c>
      <c r="O49" s="27">
        <f t="shared" si="28"/>
        <v>2.4879124118104237</v>
      </c>
      <c r="P49" s="143">
        <f t="shared" si="29"/>
        <v>2.630584266614528</v>
      </c>
      <c r="Q49" s="52">
        <f>(P49-O49)/O49</f>
        <v>5.7346011912165269E-2</v>
      </c>
    </row>
    <row r="50" spans="1:17" ht="20.100000000000001" customHeight="1" x14ac:dyDescent="0.25">
      <c r="A50" s="23" t="s">
        <v>38</v>
      </c>
      <c r="B50" s="15"/>
      <c r="C50" s="78">
        <f>C51+C52</f>
        <v>391314.89000000025</v>
      </c>
      <c r="D50" s="210">
        <f>D51+D52</f>
        <v>404113.63000000012</v>
      </c>
      <c r="E50" s="216">
        <f>C50/$C$60</f>
        <v>0.38087942228055971</v>
      </c>
      <c r="F50" s="217">
        <f>D50/$D$60</f>
        <v>0.40809491008092047</v>
      </c>
      <c r="G50" s="53">
        <f>(D50-C50)/C50</f>
        <v>3.2707009947921653E-2</v>
      </c>
      <c r="I50" s="78">
        <f>I51+I52</f>
        <v>48399.279999999984</v>
      </c>
      <c r="J50" s="210">
        <f>J51+J52</f>
        <v>52441.234000000069</v>
      </c>
      <c r="K50" s="216">
        <f>I50/$I$60</f>
        <v>0.17535370237460277</v>
      </c>
      <c r="L50" s="217">
        <f>J50/$J$60</f>
        <v>0.18662222780209409</v>
      </c>
      <c r="M50" s="53">
        <f>(J50-I50)/I50</f>
        <v>8.3512688618510161E-2</v>
      </c>
      <c r="O50" s="63">
        <f t="shared" si="28"/>
        <v>1.2368371671213421</v>
      </c>
      <c r="P50" s="237">
        <f t="shared" si="29"/>
        <v>1.297685356467686</v>
      </c>
      <c r="Q50" s="53">
        <f>(P50-O50)/O50</f>
        <v>4.9196604827104404E-2</v>
      </c>
    </row>
    <row r="51" spans="1:17" ht="20.100000000000001" customHeight="1" x14ac:dyDescent="0.25">
      <c r="A51" s="8"/>
      <c r="B51" t="s">
        <v>6</v>
      </c>
      <c r="C51" s="31">
        <v>375644.32000000024</v>
      </c>
      <c r="D51" s="141">
        <v>390104.33000000013</v>
      </c>
      <c r="E51" s="214">
        <f t="shared" ref="E51:E57" si="30">C51/$C$60</f>
        <v>0.36562675032522707</v>
      </c>
      <c r="F51" s="215">
        <f t="shared" ref="F51:F57" si="31">D51/$D$60</f>
        <v>0.3939475921005875</v>
      </c>
      <c r="G51" s="52">
        <f t="shared" ref="G51:G59" si="32">(D51-C51)/C51</f>
        <v>3.8493886983303471E-2</v>
      </c>
      <c r="I51" s="31">
        <v>45311.421999999984</v>
      </c>
      <c r="J51" s="141">
        <v>49443.090000000069</v>
      </c>
      <c r="K51" s="214">
        <f t="shared" ref="K51:K58" si="33">I51/$I$60</f>
        <v>0.16416619436400762</v>
      </c>
      <c r="L51" s="215">
        <f t="shared" ref="L51:L58" si="34">J51/$J$60</f>
        <v>0.17595275513958045</v>
      </c>
      <c r="M51" s="52">
        <f t="shared" ref="M51:M58" si="35">(J51-I51)/I51</f>
        <v>9.1183807914924558E-2</v>
      </c>
      <c r="O51" s="27">
        <f t="shared" si="28"/>
        <v>1.2062320548331453</v>
      </c>
      <c r="P51" s="143">
        <f t="shared" si="29"/>
        <v>1.2674324840229292</v>
      </c>
      <c r="Q51" s="52">
        <f t="shared" ref="Q51:Q58" si="36">(P51-O51)/O51</f>
        <v>5.073686190361567E-2</v>
      </c>
    </row>
    <row r="52" spans="1:17" ht="20.100000000000001" customHeight="1" x14ac:dyDescent="0.25">
      <c r="A52" s="8"/>
      <c r="B52" t="s">
        <v>39</v>
      </c>
      <c r="C52" s="31">
        <v>15670.570000000003</v>
      </c>
      <c r="D52" s="141">
        <v>14009.300000000005</v>
      </c>
      <c r="E52" s="218">
        <f t="shared" si="30"/>
        <v>1.5252671955332616E-2</v>
      </c>
      <c r="F52" s="219">
        <f t="shared" si="31"/>
        <v>1.4147317980333005E-2</v>
      </c>
      <c r="G52" s="52">
        <f t="shared" si="32"/>
        <v>-0.10601209783690052</v>
      </c>
      <c r="I52" s="31">
        <v>3087.8580000000006</v>
      </c>
      <c r="J52" s="141">
        <v>2998.1440000000016</v>
      </c>
      <c r="K52" s="218">
        <f t="shared" si="33"/>
        <v>1.1187508010595124E-2</v>
      </c>
      <c r="L52" s="219">
        <f t="shared" si="34"/>
        <v>1.0669472662513647E-2</v>
      </c>
      <c r="M52" s="52">
        <f t="shared" si="35"/>
        <v>-2.9053797162952123E-2</v>
      </c>
      <c r="O52" s="27">
        <f t="shared" si="28"/>
        <v>1.9704822479335469</v>
      </c>
      <c r="P52" s="143">
        <f t="shared" si="29"/>
        <v>2.140109784214772</v>
      </c>
      <c r="Q52" s="52">
        <f t="shared" si="36"/>
        <v>8.6084275287998308E-2</v>
      </c>
    </row>
    <row r="53" spans="1:17" ht="20.100000000000001" customHeight="1" x14ac:dyDescent="0.25">
      <c r="A53" s="23" t="s">
        <v>134</v>
      </c>
      <c r="B53" s="15"/>
      <c r="C53" s="78">
        <f>SUM(C54:C56)</f>
        <v>88259.27999999997</v>
      </c>
      <c r="D53" s="210">
        <f>SUM(D54:D56)</f>
        <v>74434.839999999953</v>
      </c>
      <c r="E53" s="216">
        <f>C53/$C$60</f>
        <v>8.5905608082784995E-2</v>
      </c>
      <c r="F53" s="217">
        <f>D53/$D$60</f>
        <v>7.516816331260015E-2</v>
      </c>
      <c r="G53" s="53">
        <f>(D53-C53)/C53</f>
        <v>-0.15663440716942198</v>
      </c>
      <c r="I53" s="78">
        <f>SUM(I54:I56)</f>
        <v>64467.274000000041</v>
      </c>
      <c r="J53" s="210">
        <f>SUM(J54:J56)</f>
        <v>64255.809000000059</v>
      </c>
      <c r="K53" s="216">
        <f t="shared" si="33"/>
        <v>0.23356907743044891</v>
      </c>
      <c r="L53" s="217">
        <f t="shared" si="34"/>
        <v>0.22866666762276883</v>
      </c>
      <c r="M53" s="53">
        <f t="shared" si="35"/>
        <v>-3.280191434804298E-3</v>
      </c>
      <c r="O53" s="63">
        <f t="shared" si="28"/>
        <v>7.3043054509395571</v>
      </c>
      <c r="P53" s="237">
        <f t="shared" si="29"/>
        <v>8.6324910485466351</v>
      </c>
      <c r="Q53" s="53">
        <f t="shared" si="36"/>
        <v>0.18183598790166047</v>
      </c>
    </row>
    <row r="54" spans="1:17" ht="20.100000000000001" customHeight="1" x14ac:dyDescent="0.25">
      <c r="A54" s="8"/>
      <c r="B54" s="3" t="s">
        <v>7</v>
      </c>
      <c r="C54" s="31">
        <v>80740.829999999973</v>
      </c>
      <c r="D54" s="141">
        <v>68141.129999999961</v>
      </c>
      <c r="E54" s="214">
        <f>C54/$C$60</f>
        <v>7.8587657844690892E-2</v>
      </c>
      <c r="F54" s="215">
        <f>D54/$D$60</f>
        <v>6.881244841992161E-2</v>
      </c>
      <c r="G54" s="52">
        <f>(D54-C54)/C54</f>
        <v>-0.15605115775995881</v>
      </c>
      <c r="I54" s="31">
        <v>58415.220000000038</v>
      </c>
      <c r="J54" s="141">
        <v>57761.519000000058</v>
      </c>
      <c r="K54" s="214">
        <f t="shared" si="33"/>
        <v>0.21164209678381479</v>
      </c>
      <c r="L54" s="215">
        <f t="shared" si="34"/>
        <v>0.2055554862994449</v>
      </c>
      <c r="M54" s="52">
        <f t="shared" si="35"/>
        <v>-1.1190593821267449E-2</v>
      </c>
      <c r="O54" s="27">
        <f t="shared" si="28"/>
        <v>7.2349045705871564</v>
      </c>
      <c r="P54" s="143">
        <f t="shared" si="29"/>
        <v>8.4767480374922002</v>
      </c>
      <c r="Q54" s="52">
        <f t="shared" si="36"/>
        <v>0.17164614333043796</v>
      </c>
    </row>
    <row r="55" spans="1:17" ht="20.100000000000001" customHeight="1" x14ac:dyDescent="0.25">
      <c r="A55" s="8"/>
      <c r="B55" s="3" t="s">
        <v>8</v>
      </c>
      <c r="C55" s="31">
        <v>5843.6900000000005</v>
      </c>
      <c r="D55" s="141">
        <v>5505.1299999999974</v>
      </c>
      <c r="E55" s="214">
        <f t="shared" si="30"/>
        <v>5.6878522337513978E-3</v>
      </c>
      <c r="F55" s="215">
        <f t="shared" si="31"/>
        <v>5.5593658950176365E-3</v>
      </c>
      <c r="G55" s="52">
        <f t="shared" si="32"/>
        <v>-5.7935995920386452E-2</v>
      </c>
      <c r="I55" s="31">
        <v>5337.3110000000042</v>
      </c>
      <c r="J55" s="141">
        <v>6010.2009999999991</v>
      </c>
      <c r="K55" s="214">
        <f t="shared" si="33"/>
        <v>1.933742081648104E-2</v>
      </c>
      <c r="L55" s="215">
        <f t="shared" si="34"/>
        <v>2.1388457414224314E-2</v>
      </c>
      <c r="M55" s="52">
        <f t="shared" si="35"/>
        <v>0.12607284829383081</v>
      </c>
      <c r="O55" s="27">
        <f t="shared" si="28"/>
        <v>9.1334601938158997</v>
      </c>
      <c r="P55" s="143">
        <f t="shared" si="29"/>
        <v>10.917455173628966</v>
      </c>
      <c r="Q55" s="52">
        <f t="shared" si="36"/>
        <v>0.19532520446314275</v>
      </c>
    </row>
    <row r="56" spans="1:17" ht="20.100000000000001" customHeight="1" x14ac:dyDescent="0.25">
      <c r="A56" s="32"/>
      <c r="B56" s="33" t="s">
        <v>9</v>
      </c>
      <c r="C56" s="211">
        <v>1674.7599999999993</v>
      </c>
      <c r="D56" s="212">
        <v>788.57999999999993</v>
      </c>
      <c r="E56" s="218">
        <f t="shared" si="30"/>
        <v>1.630098004342716E-3</v>
      </c>
      <c r="F56" s="219">
        <f t="shared" si="31"/>
        <v>7.963489976609107E-4</v>
      </c>
      <c r="G56" s="52">
        <f t="shared" si="32"/>
        <v>-0.52913850342735658</v>
      </c>
      <c r="I56" s="211">
        <v>714.74300000000005</v>
      </c>
      <c r="J56" s="212">
        <v>484.08899999999977</v>
      </c>
      <c r="K56" s="218">
        <f t="shared" si="33"/>
        <v>2.5895598301530673E-3</v>
      </c>
      <c r="L56" s="219">
        <f t="shared" si="34"/>
        <v>1.7227239090996174E-3</v>
      </c>
      <c r="M56" s="52">
        <f t="shared" si="35"/>
        <v>-0.32270900169711386</v>
      </c>
      <c r="O56" s="27">
        <f t="shared" si="28"/>
        <v>4.2677338842580443</v>
      </c>
      <c r="P56" s="143">
        <f t="shared" si="29"/>
        <v>6.1387430571406814</v>
      </c>
      <c r="Q56" s="52">
        <f t="shared" si="36"/>
        <v>0.43840811625674181</v>
      </c>
    </row>
    <row r="57" spans="1:17" ht="20.100000000000001" customHeight="1" x14ac:dyDescent="0.25">
      <c r="A57" s="8" t="s">
        <v>135</v>
      </c>
      <c r="B57" s="3"/>
      <c r="C57" s="19">
        <v>930.44999999999982</v>
      </c>
      <c r="D57" s="140">
        <v>1460.43</v>
      </c>
      <c r="E57" s="214">
        <f t="shared" si="30"/>
        <v>9.0563703942097998E-4</v>
      </c>
      <c r="F57" s="215">
        <f t="shared" si="31"/>
        <v>1.4748179850540516E-3</v>
      </c>
      <c r="G57" s="54">
        <f t="shared" si="32"/>
        <v>0.56959535708528164</v>
      </c>
      <c r="I57" s="19">
        <v>891.7289999999997</v>
      </c>
      <c r="J57" s="140">
        <v>1203.3590000000002</v>
      </c>
      <c r="K57" s="214">
        <f t="shared" si="33"/>
        <v>3.2307914841874122E-3</v>
      </c>
      <c r="L57" s="215">
        <f t="shared" si="34"/>
        <v>4.2823846865560006E-3</v>
      </c>
      <c r="M57" s="54">
        <f t="shared" si="35"/>
        <v>0.34946715874441736</v>
      </c>
      <c r="O57" s="238">
        <f t="shared" si="28"/>
        <v>9.5838465258745753</v>
      </c>
      <c r="P57" s="239">
        <f t="shared" si="29"/>
        <v>8.2397581534205688</v>
      </c>
      <c r="Q57" s="54">
        <f t="shared" si="36"/>
        <v>-0.14024518953065679</v>
      </c>
    </row>
    <row r="58" spans="1:17" ht="20.100000000000001" customHeight="1" x14ac:dyDescent="0.25">
      <c r="A58" s="8" t="s">
        <v>10</v>
      </c>
      <c r="C58" s="19">
        <v>6281.5899999999974</v>
      </c>
      <c r="D58" s="140">
        <v>8467.8800000000028</v>
      </c>
      <c r="E58" s="214">
        <f>C58/$C$60</f>
        <v>6.1140744483383662E-3</v>
      </c>
      <c r="F58" s="215">
        <f>D58/$D$60</f>
        <v>8.5513045604921189E-3</v>
      </c>
      <c r="G58" s="52">
        <f t="shared" si="32"/>
        <v>0.34804723008028321</v>
      </c>
      <c r="I58" s="19">
        <v>2943.2400000000007</v>
      </c>
      <c r="J58" s="140">
        <v>4394.3169999999991</v>
      </c>
      <c r="K58" s="214">
        <f t="shared" si="33"/>
        <v>1.0663547701061381E-2</v>
      </c>
      <c r="L58" s="215">
        <f t="shared" si="34"/>
        <v>1.5638023090925234E-2</v>
      </c>
      <c r="M58" s="52">
        <f t="shared" si="35"/>
        <v>0.49302027697367462</v>
      </c>
      <c r="O58" s="27">
        <f t="shared" si="28"/>
        <v>4.6855016007093777</v>
      </c>
      <c r="P58" s="143">
        <f t="shared" si="29"/>
        <v>5.1893945119675733</v>
      </c>
      <c r="Q58" s="52">
        <f t="shared" si="36"/>
        <v>0.10754300269194379</v>
      </c>
    </row>
    <row r="59" spans="1:17" ht="20.100000000000001" customHeight="1" thickBot="1" x14ac:dyDescent="0.3">
      <c r="A59" s="8" t="s">
        <v>11</v>
      </c>
      <c r="B59" s="10"/>
      <c r="C59" s="21">
        <v>7927.52</v>
      </c>
      <c r="D59" s="142">
        <v>8758.8599999999988</v>
      </c>
      <c r="E59" s="220">
        <f>C59/$C$60</f>
        <v>7.716111282444634E-3</v>
      </c>
      <c r="F59" s="221">
        <f>D59/$D$60</f>
        <v>8.8451512613206568E-3</v>
      </c>
      <c r="G59" s="55">
        <f t="shared" si="32"/>
        <v>0.10486760046016892</v>
      </c>
      <c r="I59" s="21">
        <v>1490.4690000000003</v>
      </c>
      <c r="J59" s="142">
        <v>1840.9609999999993</v>
      </c>
      <c r="K59" s="220">
        <f>I59/$I$60</f>
        <v>5.4000649890777698E-3</v>
      </c>
      <c r="L59" s="221">
        <f>J59/$J$60</f>
        <v>6.551414162313007E-3</v>
      </c>
      <c r="M59" s="55">
        <f>(J59-I59)/I59</f>
        <v>0.2351555114531057</v>
      </c>
      <c r="O59" s="240">
        <f t="shared" si="28"/>
        <v>1.8801201384543971</v>
      </c>
      <c r="P59" s="241">
        <f t="shared" si="29"/>
        <v>2.1018271784227625</v>
      </c>
      <c r="Q59" s="55">
        <f>(P59-O59)/O59</f>
        <v>0.11792174097482173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1027398.35</v>
      </c>
      <c r="D60" s="226">
        <f>D48+D49+D50+D53+D57+D58+D59</f>
        <v>990244.22999999952</v>
      </c>
      <c r="E60" s="222">
        <f>E48+E49+E50+E53+E57+E58+E59</f>
        <v>1</v>
      </c>
      <c r="F60" s="223">
        <f>F48+F49+F50+F53+F57+F58+F59</f>
        <v>0.99999999999999989</v>
      </c>
      <c r="G60" s="55">
        <f>(D60-C60)/C60</f>
        <v>-3.6163305109454827E-2</v>
      </c>
      <c r="H60" s="1"/>
      <c r="I60" s="213">
        <f>I48+I49+I50+I53+I57+I58+I59</f>
        <v>276009.45599999983</v>
      </c>
      <c r="J60" s="226">
        <f>J48+J49+J50+J53+J57+J58+J59</f>
        <v>281002.07900000014</v>
      </c>
      <c r="K60" s="222">
        <f>K48+K49+K50+K53+K57+K58+K59</f>
        <v>1.0000000000000002</v>
      </c>
      <c r="L60" s="223">
        <f>L48+L49+L50+L53+L57+L58+L59</f>
        <v>1</v>
      </c>
      <c r="M60" s="55">
        <f>(J60-I60)/I60</f>
        <v>1.808859403715616E-2</v>
      </c>
      <c r="N60" s="1"/>
      <c r="O60" s="24">
        <f t="shared" si="28"/>
        <v>2.6864891889304654</v>
      </c>
      <c r="P60" s="242">
        <f t="shared" si="29"/>
        <v>2.8377047852124351</v>
      </c>
      <c r="Q60" s="55">
        <f>(P60-O60)/O60</f>
        <v>5.6287438976134883E-2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 codeName="Folha24">
    <pageSetUpPr fitToPage="1"/>
  </sheetPr>
  <dimension ref="A1:XFC64"/>
  <sheetViews>
    <sheetView showGridLines="0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157</v>
      </c>
    </row>
    <row r="3" spans="1:20" ht="8.25" customHeight="1" thickBot="1" x14ac:dyDescent="0.3">
      <c r="Q3" s="10"/>
    </row>
    <row r="4" spans="1:20" x14ac:dyDescent="0.25">
      <c r="A4" s="332" t="s">
        <v>3</v>
      </c>
      <c r="B4" s="346"/>
      <c r="C4" s="349" t="s">
        <v>1</v>
      </c>
      <c r="D4" s="350"/>
      <c r="E4" s="345" t="s">
        <v>104</v>
      </c>
      <c r="F4" s="345"/>
      <c r="G4" s="130" t="s">
        <v>0</v>
      </c>
      <c r="I4" s="351">
        <v>1000</v>
      </c>
      <c r="J4" s="345"/>
      <c r="K4" s="343" t="s">
        <v>104</v>
      </c>
      <c r="L4" s="344"/>
      <c r="M4" s="130" t="s">
        <v>0</v>
      </c>
      <c r="O4" s="357" t="s">
        <v>22</v>
      </c>
      <c r="P4" s="345"/>
      <c r="Q4" s="130" t="s">
        <v>0</v>
      </c>
    </row>
    <row r="5" spans="1:20" x14ac:dyDescent="0.25">
      <c r="A5" s="347"/>
      <c r="B5" s="348"/>
      <c r="C5" s="352" t="s">
        <v>64</v>
      </c>
      <c r="D5" s="353"/>
      <c r="E5" s="354" t="str">
        <f>C5</f>
        <v>jul</v>
      </c>
      <c r="F5" s="354"/>
      <c r="G5" s="131" t="s">
        <v>133</v>
      </c>
      <c r="I5" s="355" t="str">
        <f>C5</f>
        <v>jul</v>
      </c>
      <c r="J5" s="354"/>
      <c r="K5" s="356" t="str">
        <f>C5</f>
        <v>jul</v>
      </c>
      <c r="L5" s="342"/>
      <c r="M5" s="131" t="str">
        <f>G5</f>
        <v>2022 /2021</v>
      </c>
      <c r="O5" s="355" t="str">
        <f>C5</f>
        <v>jul</v>
      </c>
      <c r="P5" s="353"/>
      <c r="Q5" s="131" t="str">
        <f>M5</f>
        <v>2022 /2021</v>
      </c>
    </row>
    <row r="6" spans="1:20" ht="19.5" customHeight="1" x14ac:dyDescent="0.25">
      <c r="A6" s="347"/>
      <c r="B6" s="348"/>
      <c r="C6" s="139">
        <v>2021</v>
      </c>
      <c r="D6" s="137">
        <v>2022</v>
      </c>
      <c r="E6" s="68">
        <f>C6</f>
        <v>2021</v>
      </c>
      <c r="F6" s="137">
        <f>D6</f>
        <v>2022</v>
      </c>
      <c r="G6" s="131" t="s">
        <v>1</v>
      </c>
      <c r="I6" s="16">
        <f>C6</f>
        <v>2021</v>
      </c>
      <c r="J6" s="138">
        <f>D6</f>
        <v>2022</v>
      </c>
      <c r="K6" s="136">
        <f>E6</f>
        <v>2021</v>
      </c>
      <c r="L6" s="137">
        <f>D6</f>
        <v>2022</v>
      </c>
      <c r="M6" s="260">
        <v>1000</v>
      </c>
      <c r="O6" s="16">
        <f>C6</f>
        <v>2021</v>
      </c>
      <c r="P6" s="138">
        <f>D6</f>
        <v>2022</v>
      </c>
      <c r="Q6" s="131"/>
    </row>
    <row r="7" spans="1:20" ht="19.5" customHeight="1" x14ac:dyDescent="0.25">
      <c r="A7" s="23" t="s">
        <v>116</v>
      </c>
      <c r="B7" s="15"/>
      <c r="C7" s="78">
        <f>C8+C9</f>
        <v>135561.15</v>
      </c>
      <c r="D7" s="210">
        <f>D8+D9</f>
        <v>135558.67999999996</v>
      </c>
      <c r="E7" s="216">
        <f t="shared" ref="E7" si="0">C7/$C$20</f>
        <v>0.47409645801610012</v>
      </c>
      <c r="F7" s="217">
        <f t="shared" ref="F7" si="1">D7/$D$20</f>
        <v>0.46757519338368436</v>
      </c>
      <c r="G7" s="53">
        <f>(D7-C7)/C7</f>
        <v>-1.8220559504181458E-5</v>
      </c>
      <c r="I7" s="224">
        <f>I8+I9</f>
        <v>38152.755999999994</v>
      </c>
      <c r="J7" s="225">
        <f>J8+J9</f>
        <v>38834.116000000009</v>
      </c>
      <c r="K7" s="216">
        <f t="shared" ref="K7" si="2">I7/$I$20</f>
        <v>0.46129332177495164</v>
      </c>
      <c r="L7" s="217">
        <f t="shared" ref="L7" si="3">J7/$J$20</f>
        <v>0.47355195131928773</v>
      </c>
      <c r="M7" s="53">
        <f>(J7-I7)/I7</f>
        <v>1.7858736076628783E-2</v>
      </c>
      <c r="O7" s="63">
        <f t="shared" ref="O7" si="4">(I7/C7)*10</f>
        <v>2.8144314208016086</v>
      </c>
      <c r="P7" s="237">
        <f t="shared" ref="P7" si="5">(J7/D7)*10</f>
        <v>2.8647458060228987</v>
      </c>
      <c r="Q7" s="53">
        <f>(P7-O7)/O7</f>
        <v>1.7877282370220123E-2</v>
      </c>
    </row>
    <row r="8" spans="1:20" ht="20.100000000000001" customHeight="1" x14ac:dyDescent="0.25">
      <c r="A8" s="8" t="s">
        <v>4</v>
      </c>
      <c r="C8" s="19">
        <v>64699.659999999974</v>
      </c>
      <c r="D8" s="140">
        <v>68283.559999999983</v>
      </c>
      <c r="E8" s="214">
        <f t="shared" ref="E8:E19" si="6">C8/$C$20</f>
        <v>0.22627338024829341</v>
      </c>
      <c r="F8" s="215">
        <f t="shared" ref="F8:F19" si="7">D8/$D$20</f>
        <v>0.23552677535607763</v>
      </c>
      <c r="G8" s="52">
        <f>(D8-C8)/C8</f>
        <v>5.5392872234568312E-2</v>
      </c>
      <c r="I8" s="19">
        <v>20852.302999999996</v>
      </c>
      <c r="J8" s="140">
        <v>21783.525999999991</v>
      </c>
      <c r="K8" s="214">
        <f t="shared" ref="K8:K19" si="8">I8/$I$20</f>
        <v>0.25211882773364497</v>
      </c>
      <c r="L8" s="215">
        <f t="shared" ref="L8:L19" si="9">J8/$J$20</f>
        <v>0.26563321909823906</v>
      </c>
      <c r="M8" s="52">
        <f>(J8-I8)/I8</f>
        <v>4.4658040888816676E-2</v>
      </c>
      <c r="O8" s="27">
        <f t="shared" ref="O8:P20" si="10">(I8/C8)*10</f>
        <v>3.2229385749476895</v>
      </c>
      <c r="P8" s="143">
        <f t="shared" si="10"/>
        <v>3.190156752225572</v>
      </c>
      <c r="Q8" s="52">
        <f>(P8-O8)/O8</f>
        <v>-1.017140785025652E-2</v>
      </c>
      <c r="R8" s="119"/>
      <c r="S8" s="119"/>
      <c r="T8" s="2"/>
    </row>
    <row r="9" spans="1:20" ht="20.100000000000001" customHeight="1" x14ac:dyDescent="0.25">
      <c r="A9" s="8" t="s">
        <v>5</v>
      </c>
      <c r="C9" s="19">
        <v>70861.49000000002</v>
      </c>
      <c r="D9" s="140">
        <v>67275.119999999981</v>
      </c>
      <c r="E9" s="214">
        <f t="shared" si="6"/>
        <v>0.24782307776780671</v>
      </c>
      <c r="F9" s="215">
        <f t="shared" si="7"/>
        <v>0.2320484180276067</v>
      </c>
      <c r="G9" s="52">
        <f>(D9-C9)/C9</f>
        <v>-5.0610987717024269E-2</v>
      </c>
      <c r="I9" s="19">
        <v>17300.452999999994</v>
      </c>
      <c r="J9" s="140">
        <v>17050.590000000015</v>
      </c>
      <c r="K9" s="214">
        <f t="shared" si="8"/>
        <v>0.20917449404130664</v>
      </c>
      <c r="L9" s="215">
        <f t="shared" si="9"/>
        <v>0.20791873222104862</v>
      </c>
      <c r="M9" s="52">
        <f>(J9-I9)/I9</f>
        <v>-1.4442569798604664E-2</v>
      </c>
      <c r="O9" s="27">
        <f t="shared" si="10"/>
        <v>2.441446404810284</v>
      </c>
      <c r="P9" s="143">
        <f t="shared" si="10"/>
        <v>2.5344570176909413</v>
      </c>
      <c r="Q9" s="52">
        <f t="shared" ref="Q9:Q20" si="11">(P9-O9)/O9</f>
        <v>3.8096520446814761E-2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87291.829999999958</v>
      </c>
      <c r="D10" s="210">
        <f>D11+D12</f>
        <v>100383.48000000003</v>
      </c>
      <c r="E10" s="216">
        <f t="shared" si="6"/>
        <v>0.30528471775832183</v>
      </c>
      <c r="F10" s="217">
        <f t="shared" si="7"/>
        <v>0.34624728621971851</v>
      </c>
      <c r="G10" s="53">
        <f>(D10-C10)/C10</f>
        <v>0.14997566209804597</v>
      </c>
      <c r="I10" s="224">
        <f>I11+I12</f>
        <v>11960.011999999993</v>
      </c>
      <c r="J10" s="225">
        <f>J11+J12</f>
        <v>14009.31900000001</v>
      </c>
      <c r="K10" s="216">
        <f t="shared" si="8"/>
        <v>0.14460485276471982</v>
      </c>
      <c r="L10" s="217">
        <f t="shared" si="9"/>
        <v>0.17083278911522992</v>
      </c>
      <c r="M10" s="53">
        <f>(J10-I10)/I10</f>
        <v>0.17134656721080366</v>
      </c>
      <c r="O10" s="63">
        <f t="shared" si="10"/>
        <v>1.3701181427861004</v>
      </c>
      <c r="P10" s="237">
        <f t="shared" si="10"/>
        <v>1.395580129320084</v>
      </c>
      <c r="Q10" s="53">
        <f t="shared" si="11"/>
        <v>1.8583789046254996E-2</v>
      </c>
      <c r="R10" s="272"/>
      <c r="S10" s="272"/>
      <c r="T10" s="2"/>
    </row>
    <row r="11" spans="1:20" ht="20.100000000000001" customHeight="1" x14ac:dyDescent="0.25">
      <c r="A11" s="8"/>
      <c r="B11" t="s">
        <v>6</v>
      </c>
      <c r="C11" s="31">
        <v>84078.569999999963</v>
      </c>
      <c r="D11" s="141">
        <v>95902.22000000003</v>
      </c>
      <c r="E11" s="214">
        <f t="shared" si="6"/>
        <v>0.29404702034512631</v>
      </c>
      <c r="F11" s="215">
        <f t="shared" si="7"/>
        <v>0.33079031945740889</v>
      </c>
      <c r="G11" s="52">
        <f t="shared" ref="G11:G19" si="12">(D11-C11)/C11</f>
        <v>0.14062620237237708</v>
      </c>
      <c r="I11" s="19">
        <v>11292.968999999994</v>
      </c>
      <c r="J11" s="140">
        <v>13066.983000000011</v>
      </c>
      <c r="K11" s="214">
        <f t="shared" si="8"/>
        <v>0.13653983955212964</v>
      </c>
      <c r="L11" s="215">
        <f t="shared" si="9"/>
        <v>0.15934173182945544</v>
      </c>
      <c r="M11" s="52">
        <f t="shared" ref="M11:M19" si="13">(J11-I11)/I11</f>
        <v>0.1570901328074148</v>
      </c>
      <c r="O11" s="27">
        <f t="shared" si="10"/>
        <v>1.3431447513914663</v>
      </c>
      <c r="P11" s="143">
        <f t="shared" si="10"/>
        <v>1.3625318579695034</v>
      </c>
      <c r="Q11" s="52">
        <f t="shared" si="11"/>
        <v>1.4434115576859844E-2</v>
      </c>
    </row>
    <row r="12" spans="1:20" ht="20.100000000000001" customHeight="1" x14ac:dyDescent="0.25">
      <c r="A12" s="8"/>
      <c r="B12" t="s">
        <v>39</v>
      </c>
      <c r="C12" s="31">
        <v>3213.2599999999998</v>
      </c>
      <c r="D12" s="141">
        <v>4481.26</v>
      </c>
      <c r="E12" s="218">
        <f t="shared" si="6"/>
        <v>1.1237697413195549E-2</v>
      </c>
      <c r="F12" s="219">
        <f t="shared" si="7"/>
        <v>1.545696676230965E-2</v>
      </c>
      <c r="G12" s="52">
        <f t="shared" si="12"/>
        <v>0.39461481486092026</v>
      </c>
      <c r="I12" s="19">
        <v>667.04300000000001</v>
      </c>
      <c r="J12" s="140">
        <v>942.33599999999979</v>
      </c>
      <c r="K12" s="218">
        <f t="shared" si="8"/>
        <v>8.0650132125901757E-3</v>
      </c>
      <c r="L12" s="219">
        <f t="shared" si="9"/>
        <v>1.14910572857745E-2</v>
      </c>
      <c r="M12" s="52">
        <f t="shared" si="13"/>
        <v>0.41270652716541478</v>
      </c>
      <c r="O12" s="27">
        <f t="shared" si="10"/>
        <v>2.0759073339848007</v>
      </c>
      <c r="P12" s="143">
        <f t="shared" si="10"/>
        <v>2.1028371484805608</v>
      </c>
      <c r="Q12" s="52">
        <f t="shared" si="11"/>
        <v>1.2972551353757742E-2</v>
      </c>
    </row>
    <row r="13" spans="1:20" ht="20.100000000000001" customHeight="1" x14ac:dyDescent="0.25">
      <c r="A13" s="23" t="s">
        <v>134</v>
      </c>
      <c r="B13" s="15"/>
      <c r="C13" s="78">
        <f>SUM(C14:C16)</f>
        <v>56809.78</v>
      </c>
      <c r="D13" s="210">
        <f>SUM(D14:D16)</f>
        <v>48781.450000000012</v>
      </c>
      <c r="E13" s="216">
        <f t="shared" si="6"/>
        <v>0.19868019324617625</v>
      </c>
      <c r="F13" s="217">
        <f t="shared" si="7"/>
        <v>0.16825920639893027</v>
      </c>
      <c r="G13" s="53">
        <f t="shared" si="12"/>
        <v>-0.1413195051978724</v>
      </c>
      <c r="I13" s="224">
        <f>SUM(I14:I16)</f>
        <v>30466.485000000001</v>
      </c>
      <c r="J13" s="225">
        <f>SUM(J14:J16)</f>
        <v>27398.152999999995</v>
      </c>
      <c r="K13" s="216">
        <f t="shared" si="8"/>
        <v>0.36836096633377519</v>
      </c>
      <c r="L13" s="217">
        <f t="shared" si="9"/>
        <v>0.33409924448117712</v>
      </c>
      <c r="M13" s="53">
        <f t="shared" si="13"/>
        <v>-0.10071171649765326</v>
      </c>
      <c r="O13" s="63">
        <f t="shared" si="10"/>
        <v>5.3628943819180428</v>
      </c>
      <c r="P13" s="237">
        <f t="shared" si="10"/>
        <v>5.6165105793288204</v>
      </c>
      <c r="Q13" s="53">
        <f t="shared" si="11"/>
        <v>4.7290917804738035E-2</v>
      </c>
    </row>
    <row r="14" spans="1:20" ht="20.100000000000001" customHeight="1" x14ac:dyDescent="0.25">
      <c r="A14" s="8"/>
      <c r="B14" s="3" t="s">
        <v>7</v>
      </c>
      <c r="C14" s="31">
        <v>53254.17</v>
      </c>
      <c r="D14" s="141">
        <v>45072.630000000012</v>
      </c>
      <c r="E14" s="214">
        <f t="shared" si="6"/>
        <v>0.18624519909713999</v>
      </c>
      <c r="F14" s="215">
        <f t="shared" si="7"/>
        <v>0.15546657498111713</v>
      </c>
      <c r="G14" s="52">
        <f t="shared" si="12"/>
        <v>-0.15363191276852098</v>
      </c>
      <c r="I14" s="31">
        <v>28459.428</v>
      </c>
      <c r="J14" s="141">
        <v>25262.082999999995</v>
      </c>
      <c r="K14" s="214">
        <f t="shared" si="8"/>
        <v>0.34409425305828678</v>
      </c>
      <c r="L14" s="215">
        <f t="shared" si="9"/>
        <v>0.30805152611275616</v>
      </c>
      <c r="M14" s="52">
        <f t="shared" si="13"/>
        <v>-0.11234747936606473</v>
      </c>
      <c r="O14" s="27">
        <f t="shared" si="10"/>
        <v>5.3440750273640543</v>
      </c>
      <c r="P14" s="143">
        <f t="shared" si="10"/>
        <v>5.6047501554712884</v>
      </c>
      <c r="Q14" s="52">
        <f t="shared" si="11"/>
        <v>4.8778343637104815E-2</v>
      </c>
    </row>
    <row r="15" spans="1:20" ht="20.100000000000001" customHeight="1" x14ac:dyDescent="0.25">
      <c r="A15" s="8"/>
      <c r="B15" s="3" t="s">
        <v>8</v>
      </c>
      <c r="C15" s="31">
        <v>2852.69</v>
      </c>
      <c r="D15" s="141">
        <v>2236.7799999999993</v>
      </c>
      <c r="E15" s="214">
        <f t="shared" si="6"/>
        <v>9.9766800799340281E-3</v>
      </c>
      <c r="F15" s="215">
        <f t="shared" si="7"/>
        <v>7.7152037852298164E-3</v>
      </c>
      <c r="G15" s="52">
        <f t="shared" si="12"/>
        <v>-0.21590498792367932</v>
      </c>
      <c r="I15" s="31">
        <v>1855.7760000000003</v>
      </c>
      <c r="J15" s="141">
        <v>1875.287</v>
      </c>
      <c r="K15" s="214">
        <f t="shared" si="8"/>
        <v>2.2437620902412213E-2</v>
      </c>
      <c r="L15" s="215">
        <f t="shared" si="9"/>
        <v>2.2867671769165362E-2</v>
      </c>
      <c r="M15" s="52">
        <f t="shared" si="13"/>
        <v>1.0513661131515731E-2</v>
      </c>
      <c r="O15" s="27">
        <f t="shared" si="10"/>
        <v>6.505354595136521</v>
      </c>
      <c r="P15" s="143">
        <f t="shared" si="10"/>
        <v>8.3838687756507149</v>
      </c>
      <c r="Q15" s="52">
        <f t="shared" si="11"/>
        <v>0.28876430224396882</v>
      </c>
    </row>
    <row r="16" spans="1:20" ht="20.100000000000001" customHeight="1" x14ac:dyDescent="0.25">
      <c r="A16" s="32"/>
      <c r="B16" s="33" t="s">
        <v>9</v>
      </c>
      <c r="C16" s="211">
        <v>702.92000000000019</v>
      </c>
      <c r="D16" s="212">
        <v>1472.0399999999995</v>
      </c>
      <c r="E16" s="218">
        <f t="shared" si="6"/>
        <v>2.4583140691022257E-3</v>
      </c>
      <c r="F16" s="219">
        <f t="shared" si="7"/>
        <v>5.0774276325833111E-3</v>
      </c>
      <c r="G16" s="52">
        <f t="shared" si="12"/>
        <v>1.0941785693962316</v>
      </c>
      <c r="I16" s="211">
        <v>151.28100000000001</v>
      </c>
      <c r="J16" s="212">
        <v>260.78300000000007</v>
      </c>
      <c r="K16" s="218">
        <f t="shared" si="8"/>
        <v>1.8290923730761802E-3</v>
      </c>
      <c r="L16" s="219">
        <f t="shared" si="9"/>
        <v>3.1800465992556084E-3</v>
      </c>
      <c r="M16" s="52">
        <f t="shared" si="13"/>
        <v>0.72383180967867788</v>
      </c>
      <c r="O16" s="27">
        <f t="shared" si="10"/>
        <v>2.1521794798839124</v>
      </c>
      <c r="P16" s="143">
        <f t="shared" si="10"/>
        <v>1.7715755006657439</v>
      </c>
      <c r="Q16" s="52">
        <f t="shared" si="11"/>
        <v>-0.17684583594240857</v>
      </c>
    </row>
    <row r="17" spans="1:17" ht="20.100000000000001" customHeight="1" x14ac:dyDescent="0.25">
      <c r="A17" s="8" t="s">
        <v>135</v>
      </c>
      <c r="B17" s="3"/>
      <c r="C17" s="19">
        <v>470.78</v>
      </c>
      <c r="D17" s="140">
        <v>152.89000000000001</v>
      </c>
      <c r="E17" s="214">
        <f t="shared" si="6"/>
        <v>1.6464535045978852E-3</v>
      </c>
      <c r="F17" s="215">
        <f t="shared" si="7"/>
        <v>5.2735517427900244E-4</v>
      </c>
      <c r="G17" s="54">
        <f t="shared" si="12"/>
        <v>-0.67524108925612814</v>
      </c>
      <c r="I17" s="31">
        <v>292.97199999999998</v>
      </c>
      <c r="J17" s="141">
        <v>181.61799999999999</v>
      </c>
      <c r="K17" s="214">
        <f t="shared" si="8"/>
        <v>3.5422349847295735E-3</v>
      </c>
      <c r="L17" s="215">
        <f t="shared" si="9"/>
        <v>2.2146907707312402E-3</v>
      </c>
      <c r="M17" s="54">
        <f t="shared" si="13"/>
        <v>-0.38008410360034406</v>
      </c>
      <c r="O17" s="238">
        <f t="shared" si="10"/>
        <v>6.2231190789753175</v>
      </c>
      <c r="P17" s="239">
        <f t="shared" si="10"/>
        <v>11.878997972398455</v>
      </c>
      <c r="Q17" s="54">
        <f t="shared" si="11"/>
        <v>0.90884953696795079</v>
      </c>
    </row>
    <row r="18" spans="1:17" ht="20.100000000000001" customHeight="1" x14ac:dyDescent="0.25">
      <c r="A18" s="8" t="s">
        <v>10</v>
      </c>
      <c r="C18" s="19">
        <v>1376.0199999999998</v>
      </c>
      <c r="D18" s="140">
        <v>1652.0300000000002</v>
      </c>
      <c r="E18" s="214">
        <f t="shared" si="6"/>
        <v>4.812338993578278E-3</v>
      </c>
      <c r="F18" s="215">
        <f t="shared" si="7"/>
        <v>5.6982573651915783E-3</v>
      </c>
      <c r="G18" s="52">
        <f t="shared" si="12"/>
        <v>0.20058574730018494</v>
      </c>
      <c r="I18" s="19">
        <v>934.00800000000004</v>
      </c>
      <c r="J18" s="140">
        <v>851.14700000000062</v>
      </c>
      <c r="K18" s="214">
        <f t="shared" si="8"/>
        <v>1.1292805502291345E-2</v>
      </c>
      <c r="L18" s="215">
        <f t="shared" si="9"/>
        <v>1.0379078094878173E-2</v>
      </c>
      <c r="M18" s="52">
        <f t="shared" si="13"/>
        <v>-8.8715514214010388E-2</v>
      </c>
      <c r="O18" s="27">
        <f t="shared" si="10"/>
        <v>6.7877501780497393</v>
      </c>
      <c r="P18" s="143">
        <f t="shared" si="10"/>
        <v>5.1521279879905357</v>
      </c>
      <c r="Q18" s="52">
        <f t="shared" si="11"/>
        <v>-0.24096676323599636</v>
      </c>
    </row>
    <row r="19" spans="1:17" ht="20.100000000000001" customHeight="1" thickBot="1" x14ac:dyDescent="0.3">
      <c r="A19" s="8" t="s">
        <v>11</v>
      </c>
      <c r="B19" s="10"/>
      <c r="C19" s="21">
        <v>4426.2400000000016</v>
      </c>
      <c r="D19" s="142">
        <v>3389.9299999999989</v>
      </c>
      <c r="E19" s="220">
        <f t="shared" si="6"/>
        <v>1.5479838481225512E-2</v>
      </c>
      <c r="F19" s="221">
        <f t="shared" si="7"/>
        <v>1.1692701458196206E-2</v>
      </c>
      <c r="G19" s="55">
        <f t="shared" si="12"/>
        <v>-0.23412874132446554</v>
      </c>
      <c r="I19" s="21">
        <v>902.0010000000002</v>
      </c>
      <c r="J19" s="142">
        <v>731.67799999999966</v>
      </c>
      <c r="K19" s="220">
        <f t="shared" si="8"/>
        <v>1.0905818639532314E-2</v>
      </c>
      <c r="L19" s="221">
        <f t="shared" si="9"/>
        <v>8.9222462186957872E-3</v>
      </c>
      <c r="M19" s="55">
        <f t="shared" si="13"/>
        <v>-0.18882795030160776</v>
      </c>
      <c r="O19" s="240">
        <f t="shared" si="10"/>
        <v>2.0378492806535569</v>
      </c>
      <c r="P19" s="241">
        <f t="shared" si="10"/>
        <v>2.1583867513488473</v>
      </c>
      <c r="Q19" s="55">
        <f t="shared" si="11"/>
        <v>5.9149355077247397E-2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285935.8</v>
      </c>
      <c r="D20" s="145">
        <f>D8+D9+D10+D13+D17+D18+D19</f>
        <v>289918.46000000002</v>
      </c>
      <c r="E20" s="222">
        <f>E8+E9+E10+E13+E17+E18+E19</f>
        <v>0.99999999999999989</v>
      </c>
      <c r="F20" s="223">
        <f>F8+F9+F10+F13+F17+F18+F19</f>
        <v>1</v>
      </c>
      <c r="G20" s="55">
        <f>(D20-C20)/C20</f>
        <v>1.3928511225247181E-2</v>
      </c>
      <c r="H20" s="1"/>
      <c r="I20" s="213">
        <f>I8+I9+I10+I13+I17+I18+I19</f>
        <v>82708.233999999997</v>
      </c>
      <c r="J20" s="226">
        <f>J8+J9+J10+J13+J17+J18+J19</f>
        <v>82006.031000000017</v>
      </c>
      <c r="K20" s="222">
        <f>K8+K9+K10+K13+K17+K18+K19</f>
        <v>1</v>
      </c>
      <c r="L20" s="223">
        <f>L8+L9+L10+L13+L17+L18+L19</f>
        <v>0.99999999999999978</v>
      </c>
      <c r="M20" s="55">
        <f>(J20-I20)/I20</f>
        <v>-8.4901220354914059E-3</v>
      </c>
      <c r="N20" s="1"/>
      <c r="O20" s="24">
        <f t="shared" si="10"/>
        <v>2.8925455993967875</v>
      </c>
      <c r="P20" s="242">
        <f t="shared" si="10"/>
        <v>2.828589493749381</v>
      </c>
      <c r="Q20" s="55">
        <f t="shared" si="11"/>
        <v>-2.2110664620375885E-2</v>
      </c>
    </row>
    <row r="21" spans="1:17" x14ac:dyDescent="0.25">
      <c r="J21" s="2"/>
    </row>
    <row r="22" spans="1:17" x14ac:dyDescent="0.25">
      <c r="A22" s="1"/>
      <c r="J22" s="277"/>
    </row>
    <row r="23" spans="1:17" ht="8.25" customHeight="1" thickBot="1" x14ac:dyDescent="0.3"/>
    <row r="24" spans="1:17" ht="15" customHeight="1" x14ac:dyDescent="0.25">
      <c r="A24" s="332" t="s">
        <v>2</v>
      </c>
      <c r="B24" s="346"/>
      <c r="C24" s="349" t="s">
        <v>1</v>
      </c>
      <c r="D24" s="350"/>
      <c r="E24" s="345" t="s">
        <v>104</v>
      </c>
      <c r="F24" s="345"/>
      <c r="G24" s="130" t="s">
        <v>0</v>
      </c>
      <c r="I24" s="351">
        <v>1000</v>
      </c>
      <c r="J24" s="350"/>
      <c r="K24" s="345" t="s">
        <v>104</v>
      </c>
      <c r="L24" s="345"/>
      <c r="M24" s="130" t="s">
        <v>0</v>
      </c>
      <c r="O24" s="357" t="s">
        <v>22</v>
      </c>
      <c r="P24" s="345"/>
      <c r="Q24" s="130" t="s">
        <v>0</v>
      </c>
    </row>
    <row r="25" spans="1:17" ht="15" customHeight="1" x14ac:dyDescent="0.25">
      <c r="A25" s="347"/>
      <c r="B25" s="348"/>
      <c r="C25" s="352" t="str">
        <f>C5</f>
        <v>jul</v>
      </c>
      <c r="D25" s="353"/>
      <c r="E25" s="354" t="str">
        <f>C25</f>
        <v>jul</v>
      </c>
      <c r="F25" s="354"/>
      <c r="G25" s="131" t="str">
        <f>G5</f>
        <v>2022 /2021</v>
      </c>
      <c r="I25" s="355" t="str">
        <f>C5</f>
        <v>jul</v>
      </c>
      <c r="J25" s="353"/>
      <c r="K25" s="354" t="str">
        <f>I25</f>
        <v>jul</v>
      </c>
      <c r="L25" s="354"/>
      <c r="M25" s="131" t="str">
        <f>G25</f>
        <v>2022 /2021</v>
      </c>
      <c r="O25" s="355" t="str">
        <f>C5</f>
        <v>jul</v>
      </c>
      <c r="P25" s="353"/>
      <c r="Q25" s="131" t="str">
        <f>Q5</f>
        <v>2022 /2021</v>
      </c>
    </row>
    <row r="26" spans="1:17" ht="19.5" customHeight="1" x14ac:dyDescent="0.25">
      <c r="A26" s="347"/>
      <c r="B26" s="348"/>
      <c r="C26" s="139">
        <f>C6</f>
        <v>2021</v>
      </c>
      <c r="D26" s="137">
        <f>D6</f>
        <v>2022</v>
      </c>
      <c r="E26" s="68">
        <f>C26</f>
        <v>2021</v>
      </c>
      <c r="F26" s="137">
        <f>D26</f>
        <v>2022</v>
      </c>
      <c r="G26" s="131" t="str">
        <f>G6</f>
        <v>HL</v>
      </c>
      <c r="I26" s="16">
        <f>C6</f>
        <v>2021</v>
      </c>
      <c r="J26" s="138">
        <f>D6</f>
        <v>2022</v>
      </c>
      <c r="K26" s="68">
        <f>I26</f>
        <v>2021</v>
      </c>
      <c r="L26" s="137">
        <f>J26</f>
        <v>2022</v>
      </c>
      <c r="M26" s="260">
        <f>M6</f>
        <v>1000</v>
      </c>
      <c r="O26" s="16">
        <f>C6</f>
        <v>2021</v>
      </c>
      <c r="P26" s="138">
        <f>D6</f>
        <v>2022</v>
      </c>
      <c r="Q26" s="131"/>
    </row>
    <row r="27" spans="1:17" ht="19.5" customHeight="1" x14ac:dyDescent="0.25">
      <c r="A27" s="23" t="s">
        <v>116</v>
      </c>
      <c r="B27" s="15"/>
      <c r="C27" s="78">
        <f>C28+C29</f>
        <v>47128.890000000007</v>
      </c>
      <c r="D27" s="210">
        <f>D28+D29</f>
        <v>49784.11</v>
      </c>
      <c r="E27" s="216">
        <f>C27/$C$40</f>
        <v>0.39280592304939921</v>
      </c>
      <c r="F27" s="217">
        <f>D27/$D$40</f>
        <v>0.40243177089311782</v>
      </c>
      <c r="G27" s="53">
        <f>(D27-C27)/C27</f>
        <v>5.6339540354122357E-2</v>
      </c>
      <c r="I27" s="78">
        <f>I28+I29</f>
        <v>11975.702000000001</v>
      </c>
      <c r="J27" s="210">
        <f>J28+J29</f>
        <v>12117.306</v>
      </c>
      <c r="K27" s="216">
        <f>I27/$I$40</f>
        <v>0.34209168102367715</v>
      </c>
      <c r="L27" s="217">
        <f>J27/$J$40</f>
        <v>0.36002869103951118</v>
      </c>
      <c r="M27" s="53">
        <f>(J27-I27)/I27</f>
        <v>1.1824275520549805E-2</v>
      </c>
      <c r="O27" s="63">
        <f t="shared" ref="O27:O28" si="14">(I27/C27)*10</f>
        <v>2.5410532690245837</v>
      </c>
      <c r="P27" s="237">
        <f t="shared" ref="P27:P28" si="15">(J27/D27)*10</f>
        <v>2.43397059824912</v>
      </c>
      <c r="Q27" s="53">
        <f t="shared" ref="Q27:Q28" si="16">(P27-O27)/O27</f>
        <v>-4.2141057049374181E-2</v>
      </c>
    </row>
    <row r="28" spans="1:17" ht="20.100000000000001" customHeight="1" x14ac:dyDescent="0.25">
      <c r="A28" s="8" t="s">
        <v>4</v>
      </c>
      <c r="C28" s="19">
        <v>28459.070000000007</v>
      </c>
      <c r="D28" s="140">
        <v>29010.639999999999</v>
      </c>
      <c r="E28" s="214">
        <f>C28/$C$40</f>
        <v>0.237198271813265</v>
      </c>
      <c r="F28" s="215">
        <f>D28/$D$40</f>
        <v>0.23450862594395519</v>
      </c>
      <c r="G28" s="52">
        <f>(D28-C28)/C28</f>
        <v>1.9381167409897523E-2</v>
      </c>
      <c r="I28" s="19">
        <v>7579.6680000000006</v>
      </c>
      <c r="J28" s="140">
        <v>7189.3950000000004</v>
      </c>
      <c r="K28" s="214">
        <f>I28/$I$40</f>
        <v>0.21651685786114025</v>
      </c>
      <c r="L28" s="215">
        <f>J28/$J$40</f>
        <v>0.21361088605140505</v>
      </c>
      <c r="M28" s="52">
        <f>(J28-I28)/I28</f>
        <v>-5.1489458377332639E-2</v>
      </c>
      <c r="O28" s="27">
        <f t="shared" si="14"/>
        <v>2.6633575868782779</v>
      </c>
      <c r="P28" s="143">
        <f t="shared" si="15"/>
        <v>2.4781924838610938</v>
      </c>
      <c r="Q28" s="52">
        <f t="shared" si="16"/>
        <v>-6.9523185294174561E-2</v>
      </c>
    </row>
    <row r="29" spans="1:17" ht="20.100000000000001" customHeight="1" x14ac:dyDescent="0.25">
      <c r="A29" s="8" t="s">
        <v>5</v>
      </c>
      <c r="C29" s="19">
        <v>18669.82</v>
      </c>
      <c r="D29" s="140">
        <v>20773.470000000005</v>
      </c>
      <c r="E29" s="214">
        <f>C29/$C$40</f>
        <v>0.15560765123613421</v>
      </c>
      <c r="F29" s="215">
        <f>D29/$D$40</f>
        <v>0.16792314494916266</v>
      </c>
      <c r="G29" s="52">
        <f t="shared" ref="G29:G40" si="17">(D29-C29)/C29</f>
        <v>0.11267650143386519</v>
      </c>
      <c r="I29" s="19">
        <v>4396.0340000000006</v>
      </c>
      <c r="J29" s="140">
        <v>4927.9110000000001</v>
      </c>
      <c r="K29" s="214">
        <f t="shared" ref="K29:K39" si="18">I29/$I$40</f>
        <v>0.1255748231625369</v>
      </c>
      <c r="L29" s="215">
        <f t="shared" ref="L29:L39" si="19">J29/$J$40</f>
        <v>0.14641780498810614</v>
      </c>
      <c r="M29" s="52">
        <f t="shared" ref="M29:M40" si="20">(J29-I29)/I29</f>
        <v>0.12099019252353359</v>
      </c>
      <c r="O29" s="27">
        <f t="shared" ref="O29:P40" si="21">(I29/C29)*10</f>
        <v>2.3546204516165665</v>
      </c>
      <c r="P29" s="143">
        <f t="shared" si="21"/>
        <v>2.3722136937160707</v>
      </c>
      <c r="Q29" s="52">
        <f t="shared" ref="Q29:Q38" si="22">(P29-O29)/O29</f>
        <v>7.4717953322054678E-3</v>
      </c>
    </row>
    <row r="30" spans="1:17" ht="20.100000000000001" customHeight="1" x14ac:dyDescent="0.25">
      <c r="A30" s="23" t="s">
        <v>38</v>
      </c>
      <c r="B30" s="15"/>
      <c r="C30" s="78">
        <f>C31+C32</f>
        <v>28310.400000000012</v>
      </c>
      <c r="D30" s="210">
        <f>D31+D32</f>
        <v>35292.010000000009</v>
      </c>
      <c r="E30" s="216">
        <f>C30/$C$40</f>
        <v>0.2359591495555638</v>
      </c>
      <c r="F30" s="217">
        <f>D30/$D$40</f>
        <v>0.28528432230038109</v>
      </c>
      <c r="G30" s="53">
        <f>(D30-C30)/C30</f>
        <v>0.24660937323386437</v>
      </c>
      <c r="I30" s="78">
        <f>I31+I32</f>
        <v>4364.3700000000008</v>
      </c>
      <c r="J30" s="210">
        <f>J31+J32</f>
        <v>5228.0269999999991</v>
      </c>
      <c r="K30" s="216">
        <f t="shared" si="18"/>
        <v>0.12467032579044686</v>
      </c>
      <c r="L30" s="217">
        <f t="shared" si="19"/>
        <v>0.15533483412313118</v>
      </c>
      <c r="M30" s="53">
        <f t="shared" si="20"/>
        <v>0.19788812589216728</v>
      </c>
      <c r="O30" s="63">
        <f t="shared" si="21"/>
        <v>1.5416136826042723</v>
      </c>
      <c r="P30" s="237">
        <f t="shared" si="21"/>
        <v>1.481362778713935</v>
      </c>
      <c r="Q30" s="53">
        <f t="shared" si="22"/>
        <v>-3.9083010594816843E-2</v>
      </c>
    </row>
    <row r="31" spans="1:17" ht="20.100000000000001" customHeight="1" x14ac:dyDescent="0.25">
      <c r="A31" s="8"/>
      <c r="B31" t="s">
        <v>6</v>
      </c>
      <c r="C31" s="31">
        <v>26980.190000000013</v>
      </c>
      <c r="D31" s="141">
        <v>33270.220000000008</v>
      </c>
      <c r="E31" s="214">
        <f t="shared" ref="E31:E38" si="23">C31/$C$40</f>
        <v>0.22487222671694948</v>
      </c>
      <c r="F31" s="215">
        <f t="shared" ref="F31:F38" si="24">D31/$D$40</f>
        <v>0.26894110495504747</v>
      </c>
      <c r="G31" s="52">
        <f>(D31-C31)/C31</f>
        <v>0.23313512617961521</v>
      </c>
      <c r="I31" s="31">
        <v>4113.0220000000008</v>
      </c>
      <c r="J31" s="141">
        <v>4798.6989999999987</v>
      </c>
      <c r="K31" s="214">
        <f>I31/$I$40</f>
        <v>0.11749044941727564</v>
      </c>
      <c r="L31" s="215">
        <f>J31/$J$40</f>
        <v>0.14257866556003543</v>
      </c>
      <c r="M31" s="52">
        <f>(J31-I31)/I31</f>
        <v>0.16670880924050435</v>
      </c>
      <c r="O31" s="27">
        <f t="shared" si="21"/>
        <v>1.5244599834174624</v>
      </c>
      <c r="P31" s="143">
        <f t="shared" si="21"/>
        <v>1.4423406277445707</v>
      </c>
      <c r="Q31" s="52">
        <f t="shared" si="22"/>
        <v>-5.3867832915364788E-2</v>
      </c>
    </row>
    <row r="32" spans="1:17" ht="20.100000000000001" customHeight="1" x14ac:dyDescent="0.25">
      <c r="A32" s="8"/>
      <c r="B32" t="s">
        <v>39</v>
      </c>
      <c r="C32" s="31">
        <v>1330.2099999999998</v>
      </c>
      <c r="D32" s="141">
        <v>2021.7900000000002</v>
      </c>
      <c r="E32" s="218">
        <f t="shared" si="23"/>
        <v>1.1086922838614302E-2</v>
      </c>
      <c r="F32" s="219">
        <f t="shared" si="24"/>
        <v>1.6343217345333616E-2</v>
      </c>
      <c r="G32" s="52">
        <f>(D32-C32)/C32</f>
        <v>0.51990287247878186</v>
      </c>
      <c r="I32" s="31">
        <v>251.34800000000001</v>
      </c>
      <c r="J32" s="141">
        <v>429.32800000000003</v>
      </c>
      <c r="K32" s="218">
        <f>I32/$I$40</f>
        <v>7.17987637317121E-3</v>
      </c>
      <c r="L32" s="219">
        <f>J32/$J$40</f>
        <v>1.275616856309573E-2</v>
      </c>
      <c r="M32" s="52">
        <f>(J32-I32)/I32</f>
        <v>0.70810191447713933</v>
      </c>
      <c r="O32" s="27">
        <f t="shared" si="21"/>
        <v>1.8895362386390122</v>
      </c>
      <c r="P32" s="143">
        <f t="shared" si="21"/>
        <v>2.123504419351169</v>
      </c>
      <c r="Q32" s="52">
        <f t="shared" si="22"/>
        <v>0.12382307146470947</v>
      </c>
    </row>
    <row r="33" spans="1:19" ht="20.100000000000001" customHeight="1" x14ac:dyDescent="0.25">
      <c r="A33" s="23" t="s">
        <v>134</v>
      </c>
      <c r="B33" s="15"/>
      <c r="C33" s="78">
        <f>SUM(C34:C36)</f>
        <v>40435.180000000008</v>
      </c>
      <c r="D33" s="210">
        <f>SUM(D34:D36)</f>
        <v>35794.35</v>
      </c>
      <c r="E33" s="216">
        <f t="shared" si="23"/>
        <v>0.33701574986316474</v>
      </c>
      <c r="F33" s="217">
        <f t="shared" si="24"/>
        <v>0.28934500704076199</v>
      </c>
      <c r="G33" s="53">
        <f t="shared" si="17"/>
        <v>-0.11477208707862827</v>
      </c>
      <c r="I33" s="78">
        <f>SUM(I34:I36)</f>
        <v>17513.900000000001</v>
      </c>
      <c r="J33" s="210">
        <f>SUM(J34:J36)</f>
        <v>15532.866</v>
      </c>
      <c r="K33" s="216">
        <f t="shared" si="18"/>
        <v>0.50029296756721064</v>
      </c>
      <c r="L33" s="217">
        <f t="shared" si="19"/>
        <v>0.4615116110851808</v>
      </c>
      <c r="M33" s="53">
        <f t="shared" si="20"/>
        <v>-0.1131120995323715</v>
      </c>
      <c r="O33" s="63">
        <f t="shared" si="21"/>
        <v>4.3313520553142091</v>
      </c>
      <c r="P33" s="237">
        <f t="shared" si="21"/>
        <v>4.3394742466338965</v>
      </c>
      <c r="Q33" s="53">
        <f t="shared" si="22"/>
        <v>1.8752092224233157E-3</v>
      </c>
    </row>
    <row r="34" spans="1:19" ht="20.100000000000001" customHeight="1" x14ac:dyDescent="0.25">
      <c r="A34" s="8"/>
      <c r="B34" s="3" t="s">
        <v>7</v>
      </c>
      <c r="C34" s="31">
        <v>38221.040000000008</v>
      </c>
      <c r="D34" s="141">
        <v>33100.840000000004</v>
      </c>
      <c r="E34" s="214">
        <f t="shared" si="23"/>
        <v>0.31856152133241439</v>
      </c>
      <c r="F34" s="215">
        <f t="shared" si="24"/>
        <v>0.26757191520044749</v>
      </c>
      <c r="G34" s="52">
        <f t="shared" si="17"/>
        <v>-0.13396286443278371</v>
      </c>
      <c r="I34" s="31">
        <v>16771.449000000001</v>
      </c>
      <c r="J34" s="141">
        <v>14570.617</v>
      </c>
      <c r="K34" s="214">
        <f t="shared" si="18"/>
        <v>0.47908449806223208</v>
      </c>
      <c r="L34" s="215">
        <f t="shared" si="19"/>
        <v>0.43292132476872741</v>
      </c>
      <c r="M34" s="52">
        <f t="shared" si="20"/>
        <v>-0.13122491682143864</v>
      </c>
      <c r="O34" s="27">
        <f t="shared" si="21"/>
        <v>4.3880148211560952</v>
      </c>
      <c r="P34" s="143">
        <f t="shared" si="21"/>
        <v>4.4018873841268071</v>
      </c>
      <c r="Q34" s="52">
        <f t="shared" si="22"/>
        <v>3.1614667534456903E-3</v>
      </c>
    </row>
    <row r="35" spans="1:19" ht="20.100000000000001" customHeight="1" x14ac:dyDescent="0.25">
      <c r="A35" s="8"/>
      <c r="B35" s="3" t="s">
        <v>8</v>
      </c>
      <c r="C35" s="31">
        <v>1595.87</v>
      </c>
      <c r="D35" s="141">
        <v>1293.6699999999998</v>
      </c>
      <c r="E35" s="214">
        <f t="shared" si="23"/>
        <v>1.3301123544748127E-2</v>
      </c>
      <c r="F35" s="215">
        <f t="shared" si="24"/>
        <v>1.0457431277797266E-2</v>
      </c>
      <c r="G35" s="52">
        <f t="shared" si="17"/>
        <v>-0.18936379529660941</v>
      </c>
      <c r="I35" s="31">
        <v>637.54399999999998</v>
      </c>
      <c r="J35" s="141">
        <v>756.75199999999995</v>
      </c>
      <c r="K35" s="214">
        <f t="shared" si="18"/>
        <v>1.8211750650321726E-2</v>
      </c>
      <c r="L35" s="215">
        <f t="shared" si="19"/>
        <v>2.2484571405684741E-2</v>
      </c>
      <c r="M35" s="52">
        <f t="shared" si="20"/>
        <v>0.18698003588771908</v>
      </c>
      <c r="O35" s="27">
        <f t="shared" si="21"/>
        <v>3.9949619956512752</v>
      </c>
      <c r="P35" s="143">
        <f t="shared" si="21"/>
        <v>5.8496525389009566</v>
      </c>
      <c r="Q35" s="52">
        <f t="shared" si="22"/>
        <v>0.46425736847274368</v>
      </c>
    </row>
    <row r="36" spans="1:19" ht="20.100000000000001" customHeight="1" x14ac:dyDescent="0.25">
      <c r="A36" s="32"/>
      <c r="B36" s="33" t="s">
        <v>9</v>
      </c>
      <c r="C36" s="211">
        <v>618.27</v>
      </c>
      <c r="D36" s="212">
        <v>1399.8399999999997</v>
      </c>
      <c r="E36" s="218">
        <f t="shared" si="23"/>
        <v>5.1531049860022594E-3</v>
      </c>
      <c r="F36" s="219">
        <f t="shared" si="24"/>
        <v>1.1315660562517276E-2</v>
      </c>
      <c r="G36" s="52">
        <f t="shared" si="17"/>
        <v>1.2641240881815383</v>
      </c>
      <c r="I36" s="211">
        <v>104.90700000000002</v>
      </c>
      <c r="J36" s="212">
        <v>205.49700000000001</v>
      </c>
      <c r="K36" s="218">
        <f t="shared" si="18"/>
        <v>2.9967188546567796E-3</v>
      </c>
      <c r="L36" s="219">
        <f t="shared" si="19"/>
        <v>6.1057149107686505E-3</v>
      </c>
      <c r="M36" s="52">
        <f t="shared" si="20"/>
        <v>0.95884926649317936</v>
      </c>
      <c r="O36" s="27">
        <f t="shared" si="21"/>
        <v>1.6967829589014514</v>
      </c>
      <c r="P36" s="143">
        <f t="shared" si="21"/>
        <v>1.4680034861126989</v>
      </c>
      <c r="Q36" s="52">
        <f t="shared" si="22"/>
        <v>-0.13483131215371894</v>
      </c>
    </row>
    <row r="37" spans="1:19" ht="20.100000000000001" customHeight="1" x14ac:dyDescent="0.25">
      <c r="A37" s="8" t="s">
        <v>135</v>
      </c>
      <c r="B37" s="3"/>
      <c r="C37" s="19">
        <v>261.3</v>
      </c>
      <c r="D37" s="140">
        <v>7.0000000000000007E-2</v>
      </c>
      <c r="E37" s="214">
        <f t="shared" si="23"/>
        <v>2.177861343494574E-3</v>
      </c>
      <c r="F37" s="215">
        <f t="shared" si="24"/>
        <v>5.6584769643402779E-7</v>
      </c>
      <c r="G37" s="54">
        <f>(D37-C37)/C37</f>
        <v>-0.99973210868733264</v>
      </c>
      <c r="I37" s="19">
        <v>57.676000000000002</v>
      </c>
      <c r="J37" s="140">
        <v>4.8000000000000001E-2</v>
      </c>
      <c r="K37" s="214">
        <f>I37/$I$40</f>
        <v>1.6475426488335801E-3</v>
      </c>
      <c r="L37" s="215">
        <f>J37/$J$40</f>
        <v>1.4261732079635966E-6</v>
      </c>
      <c r="M37" s="54">
        <f>(J37-I37)/I37</f>
        <v>-0.99916776475483737</v>
      </c>
      <c r="O37" s="238">
        <f t="shared" si="21"/>
        <v>2.2072713356295446</v>
      </c>
      <c r="P37" s="239">
        <f t="shared" si="21"/>
        <v>6.8571428571428559</v>
      </c>
      <c r="Q37" s="54">
        <f t="shared" si="22"/>
        <v>2.1066152794427984</v>
      </c>
    </row>
    <row r="38" spans="1:19" ht="20.100000000000001" customHeight="1" x14ac:dyDescent="0.25">
      <c r="A38" s="8" t="s">
        <v>10</v>
      </c>
      <c r="C38" s="19">
        <v>579.52</v>
      </c>
      <c r="D38" s="140">
        <v>547.08000000000004</v>
      </c>
      <c r="E38" s="214">
        <f t="shared" si="23"/>
        <v>4.8301347331878132E-3</v>
      </c>
      <c r="F38" s="215">
        <f t="shared" si="24"/>
        <v>4.4223422537875423E-3</v>
      </c>
      <c r="G38" s="52">
        <f t="shared" si="17"/>
        <v>-5.5977360574268262E-2</v>
      </c>
      <c r="I38" s="19">
        <v>415.06000000000012</v>
      </c>
      <c r="J38" s="140">
        <v>241.04200000000009</v>
      </c>
      <c r="K38" s="214">
        <f t="shared" si="18"/>
        <v>1.185638830405829E-2</v>
      </c>
      <c r="L38" s="215">
        <f t="shared" si="19"/>
        <v>7.1618258832075281E-3</v>
      </c>
      <c r="M38" s="52">
        <f t="shared" si="20"/>
        <v>-0.41925986604346355</v>
      </c>
      <c r="O38" s="27">
        <f t="shared" si="21"/>
        <v>7.1621341800110461</v>
      </c>
      <c r="P38" s="143">
        <f t="shared" si="21"/>
        <v>4.4059735322073568</v>
      </c>
      <c r="Q38" s="52">
        <f t="shared" si="22"/>
        <v>-0.3848239335554362</v>
      </c>
    </row>
    <row r="39" spans="1:19" ht="20.100000000000001" customHeight="1" thickBot="1" x14ac:dyDescent="0.3">
      <c r="A39" s="8" t="s">
        <v>11</v>
      </c>
      <c r="B39" s="10"/>
      <c r="C39" s="21">
        <v>3264.8</v>
      </c>
      <c r="D39" s="142">
        <v>2290.58</v>
      </c>
      <c r="E39" s="220">
        <f>C39/$C$40</f>
        <v>2.7211181455189765E-2</v>
      </c>
      <c r="F39" s="221">
        <f>D39/$D$40</f>
        <v>1.8515991664255077E-2</v>
      </c>
      <c r="G39" s="55">
        <f t="shared" si="17"/>
        <v>-0.29840112717471212</v>
      </c>
      <c r="I39" s="21">
        <v>680.58000000000015</v>
      </c>
      <c r="J39" s="142">
        <v>537.21199999999988</v>
      </c>
      <c r="K39" s="220">
        <f t="shared" si="18"/>
        <v>1.9441094665773598E-2</v>
      </c>
      <c r="L39" s="221">
        <f t="shared" si="19"/>
        <v>1.5961611695761237E-2</v>
      </c>
      <c r="M39" s="55">
        <f t="shared" si="20"/>
        <v>-0.21065561726762502</v>
      </c>
      <c r="O39" s="240">
        <f t="shared" si="21"/>
        <v>2.0845993629012498</v>
      </c>
      <c r="P39" s="241">
        <f t="shared" si="21"/>
        <v>2.3453099215045965</v>
      </c>
      <c r="Q39" s="55">
        <f>(P39-O39)/O39</f>
        <v>0.12506506681480592</v>
      </c>
    </row>
    <row r="40" spans="1:19" ht="26.25" customHeight="1" thickBot="1" x14ac:dyDescent="0.3">
      <c r="A40" s="12" t="s">
        <v>12</v>
      </c>
      <c r="B40" s="48"/>
      <c r="C40" s="213">
        <f>C28+C29+C30+C33+C37+C38+C39</f>
        <v>119980.09000000004</v>
      </c>
      <c r="D40" s="226">
        <f>D28+D29+D30+D33+D37+D38+D39</f>
        <v>123708.20000000001</v>
      </c>
      <c r="E40" s="222">
        <f>C40/$C$40</f>
        <v>1</v>
      </c>
      <c r="F40" s="223">
        <f>D40/$D$40</f>
        <v>1</v>
      </c>
      <c r="G40" s="55">
        <f t="shared" si="17"/>
        <v>3.1072738818582069E-2</v>
      </c>
      <c r="H40" s="1"/>
      <c r="I40" s="213">
        <f>I28+I29+I30+I33+I37+I38+I39</f>
        <v>35007.288</v>
      </c>
      <c r="J40" s="226">
        <f>J28+J29+J30+J33+J37+J38+J39</f>
        <v>33656.501000000004</v>
      </c>
      <c r="K40" s="222">
        <f>K28+K29+K30+K33+K37+K38+K39</f>
        <v>1.0000000000000002</v>
      </c>
      <c r="L40" s="223">
        <f>L28+L29+L30+L33+L37+L38+L39</f>
        <v>1</v>
      </c>
      <c r="M40" s="55">
        <f t="shared" si="20"/>
        <v>-3.8585879603127114E-2</v>
      </c>
      <c r="N40" s="1"/>
      <c r="O40" s="24">
        <f t="shared" si="21"/>
        <v>2.9177581046988705</v>
      </c>
      <c r="P40" s="242">
        <f t="shared" si="21"/>
        <v>2.7206362229827934</v>
      </c>
      <c r="Q40" s="55">
        <f>(P40-O40)/O40</f>
        <v>-6.7559363950913012E-2</v>
      </c>
    </row>
    <row r="42" spans="1:19" x14ac:dyDescent="0.25">
      <c r="A42" s="1"/>
      <c r="C42" s="119"/>
    </row>
    <row r="43" spans="1:19" ht="8.25" customHeight="1" thickBot="1" x14ac:dyDescent="0.3"/>
    <row r="44" spans="1:19" ht="15" customHeight="1" x14ac:dyDescent="0.25">
      <c r="A44" s="332" t="s">
        <v>15</v>
      </c>
      <c r="B44" s="346"/>
      <c r="C44" s="349" t="s">
        <v>1</v>
      </c>
      <c r="D44" s="350"/>
      <c r="E44" s="345" t="s">
        <v>104</v>
      </c>
      <c r="F44" s="345"/>
      <c r="G44" s="130" t="s">
        <v>0</v>
      </c>
      <c r="I44" s="351">
        <v>1000</v>
      </c>
      <c r="J44" s="350"/>
      <c r="K44" s="345" t="s">
        <v>104</v>
      </c>
      <c r="L44" s="345"/>
      <c r="M44" s="130" t="s">
        <v>0</v>
      </c>
      <c r="O44" s="357" t="s">
        <v>22</v>
      </c>
      <c r="P44" s="345"/>
      <c r="Q44" s="130" t="s">
        <v>0</v>
      </c>
    </row>
    <row r="45" spans="1:19" ht="15" customHeight="1" x14ac:dyDescent="0.25">
      <c r="A45" s="347"/>
      <c r="B45" s="348"/>
      <c r="C45" s="352" t="str">
        <f>C5</f>
        <v>jul</v>
      </c>
      <c r="D45" s="353"/>
      <c r="E45" s="354" t="str">
        <f>C45</f>
        <v>jul</v>
      </c>
      <c r="F45" s="354"/>
      <c r="G45" s="131" t="str">
        <f>G5</f>
        <v>2022 /2021</v>
      </c>
      <c r="I45" s="355" t="str">
        <f>C5</f>
        <v>jul</v>
      </c>
      <c r="J45" s="353"/>
      <c r="K45" s="354" t="str">
        <f>I45</f>
        <v>jul</v>
      </c>
      <c r="L45" s="354"/>
      <c r="M45" s="131" t="str">
        <f>G45</f>
        <v>2022 /2021</v>
      </c>
      <c r="O45" s="355" t="str">
        <f>C5</f>
        <v>jul</v>
      </c>
      <c r="P45" s="353"/>
      <c r="Q45" s="131" t="str">
        <f>Q25</f>
        <v>2022 /2021</v>
      </c>
    </row>
    <row r="46" spans="1:19" ht="15.75" customHeight="1" x14ac:dyDescent="0.25">
      <c r="A46" s="347"/>
      <c r="B46" s="348"/>
      <c r="C46" s="139">
        <f>C6</f>
        <v>2021</v>
      </c>
      <c r="D46" s="137">
        <f>D6</f>
        <v>2022</v>
      </c>
      <c r="E46" s="68">
        <f>C46</f>
        <v>2021</v>
      </c>
      <c r="F46" s="137">
        <f>D46</f>
        <v>2022</v>
      </c>
      <c r="G46" s="131" t="str">
        <f>G26</f>
        <v>HL</v>
      </c>
      <c r="I46" s="16">
        <f>C6</f>
        <v>2021</v>
      </c>
      <c r="J46" s="138">
        <f>D6</f>
        <v>2022</v>
      </c>
      <c r="K46" s="68">
        <f>I46</f>
        <v>2021</v>
      </c>
      <c r="L46" s="137">
        <f>J46</f>
        <v>2022</v>
      </c>
      <c r="M46" s="260">
        <f>M26</f>
        <v>1000</v>
      </c>
      <c r="O46" s="16">
        <f>O26</f>
        <v>2021</v>
      </c>
      <c r="P46" s="138">
        <f>P26</f>
        <v>2022</v>
      </c>
      <c r="Q46" s="131"/>
    </row>
    <row r="47" spans="1:19" s="273" customFormat="1" ht="19.5" customHeight="1" x14ac:dyDescent="0.25">
      <c r="A47" s="23" t="s">
        <v>116</v>
      </c>
      <c r="B47" s="15"/>
      <c r="C47" s="78">
        <f>C48+C49</f>
        <v>88432.260000000009</v>
      </c>
      <c r="D47" s="210">
        <f>D48+D49</f>
        <v>85774.569999999992</v>
      </c>
      <c r="E47" s="216">
        <f>C47/$C$60</f>
        <v>0.53286663050039074</v>
      </c>
      <c r="F47" s="217">
        <f>D47/$D$60</f>
        <v>0.51606062104710015</v>
      </c>
      <c r="G47" s="53">
        <f>(D47-C47)/C47</f>
        <v>-3.0053399065002033E-2</v>
      </c>
      <c r="H47"/>
      <c r="I47" s="78">
        <f>I48+I49</f>
        <v>26177.054000000004</v>
      </c>
      <c r="J47" s="210">
        <f>J48+J49</f>
        <v>26716.809999999998</v>
      </c>
      <c r="K47" s="216">
        <f>I47/$I$60</f>
        <v>0.5487743157127325</v>
      </c>
      <c r="L47" s="217">
        <f>J47/$J$60</f>
        <v>0.55257641594447748</v>
      </c>
      <c r="M47" s="53">
        <f>(J47-I47)/I47</f>
        <v>2.0619432576331694E-2</v>
      </c>
      <c r="N47"/>
      <c r="O47" s="63">
        <f t="shared" ref="O47" si="25">(I47/C47)*10</f>
        <v>2.9601249589233616</v>
      </c>
      <c r="P47" s="237">
        <f t="shared" ref="P47" si="26">(J47/D47)*10</f>
        <v>3.1147704966635215</v>
      </c>
      <c r="Q47" s="53">
        <f>(P47-O47)/O47</f>
        <v>5.2242908622481467E-2</v>
      </c>
      <c r="R47" s="275"/>
      <c r="S47" s="275"/>
    </row>
    <row r="48" spans="1:19" ht="20.100000000000001" customHeight="1" x14ac:dyDescent="0.25">
      <c r="A48" s="8" t="s">
        <v>4</v>
      </c>
      <c r="C48" s="19">
        <v>36240.590000000004</v>
      </c>
      <c r="D48" s="140">
        <v>39272.92</v>
      </c>
      <c r="E48" s="214">
        <f>C48/$C$60</f>
        <v>0.21837507127654721</v>
      </c>
      <c r="F48" s="215">
        <f>D48/$D$60</f>
        <v>0.2362845711209404</v>
      </c>
      <c r="G48" s="52">
        <f>(D48-C48)/C48</f>
        <v>8.3672202908396193E-2</v>
      </c>
      <c r="I48" s="19">
        <v>13272.635000000009</v>
      </c>
      <c r="J48" s="140">
        <v>14594.130999999998</v>
      </c>
      <c r="K48" s="214">
        <f>I48/$I$60</f>
        <v>0.27824678781003648</v>
      </c>
      <c r="L48" s="215">
        <f>J48/$J$60</f>
        <v>0.30184638816551052</v>
      </c>
      <c r="M48" s="52">
        <f>(J48-I48)/I48</f>
        <v>9.9565459307815463E-2</v>
      </c>
      <c r="O48" s="27">
        <f t="shared" ref="O48:P60" si="27">(I48/C48)*10</f>
        <v>3.6623672517472832</v>
      </c>
      <c r="P48" s="143">
        <f t="shared" si="27"/>
        <v>3.7160799349780964</v>
      </c>
      <c r="Q48" s="52">
        <f>(P48-O48)/O48</f>
        <v>1.4666110616074177E-2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8" t="s">
        <v>5</v>
      </c>
      <c r="C49" s="19">
        <v>52191.670000000006</v>
      </c>
      <c r="D49" s="140">
        <v>46501.649999999994</v>
      </c>
      <c r="E49" s="214">
        <f>C49/$C$60</f>
        <v>0.31449155922384353</v>
      </c>
      <c r="F49" s="215">
        <f>D49/$D$60</f>
        <v>0.27977604992615973</v>
      </c>
      <c r="G49" s="52">
        <f>(D49-C49)/C49</f>
        <v>-0.10902161206951244</v>
      </c>
      <c r="I49" s="19">
        <v>12904.418999999996</v>
      </c>
      <c r="J49" s="140">
        <v>12122.679</v>
      </c>
      <c r="K49" s="214">
        <f>I49/$I$60</f>
        <v>0.27052752790269602</v>
      </c>
      <c r="L49" s="215">
        <f>J49/$J$60</f>
        <v>0.25073002777896702</v>
      </c>
      <c r="M49" s="52">
        <f>(J49-I49)/I49</f>
        <v>-6.0579248085481131E-2</v>
      </c>
      <c r="O49" s="27">
        <f t="shared" si="27"/>
        <v>2.4725054783646501</v>
      </c>
      <c r="P49" s="143">
        <f t="shared" si="27"/>
        <v>2.6069352377818857</v>
      </c>
      <c r="Q49" s="52">
        <f>(P49-O49)/O49</f>
        <v>5.4369853006816959E-2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3" t="s">
        <v>38</v>
      </c>
      <c r="B50" s="15"/>
      <c r="C50" s="78">
        <f>C51+C52</f>
        <v>58981.429999999986</v>
      </c>
      <c r="D50" s="210">
        <f>D51+D52</f>
        <v>65091.469999999987</v>
      </c>
      <c r="E50" s="216">
        <f>C50/$C$60</f>
        <v>0.35540464380526576</v>
      </c>
      <c r="F50" s="217">
        <f>D50/$D$60</f>
        <v>0.39162125129940822</v>
      </c>
      <c r="G50" s="53">
        <f>(D50-C50)/C50</f>
        <v>0.10359260533357706</v>
      </c>
      <c r="I50" s="78">
        <f>I51+I52</f>
        <v>7595.6419999999998</v>
      </c>
      <c r="J50" s="210">
        <f>J51+J52</f>
        <v>8781.2920000000031</v>
      </c>
      <c r="K50" s="216">
        <f>I50/$I$60</f>
        <v>0.15923461979139783</v>
      </c>
      <c r="L50" s="217">
        <f>J50/$J$60</f>
        <v>0.18162104161095263</v>
      </c>
      <c r="M50" s="53">
        <f>(J50-I50)/I50</f>
        <v>0.15609608773030684</v>
      </c>
      <c r="O50" s="63">
        <f t="shared" si="27"/>
        <v>1.2878022794632145</v>
      </c>
      <c r="P50" s="237">
        <f t="shared" si="27"/>
        <v>1.3490695478224726</v>
      </c>
      <c r="Q50" s="53">
        <f>(P50-O50)/O50</f>
        <v>4.7575058171814788E-2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8"/>
      <c r="B51" t="s">
        <v>6</v>
      </c>
      <c r="C51" s="31">
        <v>57098.379999999983</v>
      </c>
      <c r="D51" s="141">
        <v>62631.999999999985</v>
      </c>
      <c r="E51" s="214">
        <f t="shared" ref="E51:E57" si="28">C51/$C$60</f>
        <v>0.34405794172433102</v>
      </c>
      <c r="F51" s="215">
        <f t="shared" ref="F51:F57" si="29">D51/$D$60</f>
        <v>0.37682390966718893</v>
      </c>
      <c r="G51" s="52">
        <f t="shared" ref="G51:G59" si="30">(D51-C51)/C51</f>
        <v>9.6913782842875829E-2</v>
      </c>
      <c r="I51" s="31">
        <v>7179.9470000000001</v>
      </c>
      <c r="J51" s="141">
        <v>8268.2840000000033</v>
      </c>
      <c r="K51" s="214">
        <f t="shared" ref="K51:K58" si="31">I51/$I$60</f>
        <v>0.15052001274775556</v>
      </c>
      <c r="L51" s="215">
        <f t="shared" ref="L51:L58" si="32">J51/$J$60</f>
        <v>0.1710106385729086</v>
      </c>
      <c r="M51" s="52">
        <f t="shared" ref="M51:M58" si="33">(J51-I51)/I51</f>
        <v>0.15158008826527594</v>
      </c>
      <c r="O51" s="27">
        <f t="shared" si="27"/>
        <v>1.2574694763669305</v>
      </c>
      <c r="P51" s="143">
        <f t="shared" si="27"/>
        <v>1.3201373100012781</v>
      </c>
      <c r="Q51" s="52">
        <f t="shared" ref="Q51:Q58" si="34">(P51-O51)/O51</f>
        <v>4.9836465069042407E-2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8"/>
      <c r="B52" t="s">
        <v>39</v>
      </c>
      <c r="C52" s="31">
        <v>1883.0499999999995</v>
      </c>
      <c r="D52" s="141">
        <v>2459.4700000000007</v>
      </c>
      <c r="E52" s="218">
        <f t="shared" si="28"/>
        <v>1.1346702080934723E-2</v>
      </c>
      <c r="F52" s="219">
        <f t="shared" si="29"/>
        <v>1.4797341632219338E-2</v>
      </c>
      <c r="G52" s="52">
        <f t="shared" si="30"/>
        <v>0.30610976872626927</v>
      </c>
      <c r="I52" s="31">
        <v>415.69499999999999</v>
      </c>
      <c r="J52" s="141">
        <v>513.00799999999992</v>
      </c>
      <c r="K52" s="218">
        <f t="shared" si="31"/>
        <v>8.7146070436422782E-3</v>
      </c>
      <c r="L52" s="219">
        <f t="shared" si="32"/>
        <v>1.0610403038044006E-2</v>
      </c>
      <c r="M52" s="52">
        <f t="shared" si="33"/>
        <v>0.23409711447094608</v>
      </c>
      <c r="O52" s="27">
        <f t="shared" si="27"/>
        <v>2.2075621996229526</v>
      </c>
      <c r="P52" s="143">
        <f t="shared" si="27"/>
        <v>2.0858477639491428</v>
      </c>
      <c r="Q52" s="52">
        <f t="shared" si="34"/>
        <v>-5.5135223684568607E-2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3" t="s">
        <v>134</v>
      </c>
      <c r="B53" s="15"/>
      <c r="C53" s="78">
        <f>SUM(C54:C56)</f>
        <v>16374.599999999997</v>
      </c>
      <c r="D53" s="210">
        <f>SUM(D54:D56)</f>
        <v>12987.1</v>
      </c>
      <c r="E53" s="216">
        <f t="shared" si="28"/>
        <v>9.8668494142202121E-2</v>
      </c>
      <c r="F53" s="217">
        <f t="shared" si="29"/>
        <v>7.8136572315090538E-2</v>
      </c>
      <c r="G53" s="53">
        <f t="shared" si="30"/>
        <v>-0.20687528244964745</v>
      </c>
      <c r="I53" s="78">
        <f>SUM(I54:I56)</f>
        <v>12952.585000000003</v>
      </c>
      <c r="J53" s="210">
        <f>SUM(J54:J56)</f>
        <v>11865.287000000002</v>
      </c>
      <c r="K53" s="216">
        <f t="shared" si="31"/>
        <v>0.27153727726909233</v>
      </c>
      <c r="L53" s="217">
        <f t="shared" si="32"/>
        <v>0.24540646000074873</v>
      </c>
      <c r="M53" s="53">
        <f t="shared" si="33"/>
        <v>-8.3944479036424033E-2</v>
      </c>
      <c r="O53" s="63">
        <f t="shared" si="27"/>
        <v>7.9101687980164437</v>
      </c>
      <c r="P53" s="237">
        <f t="shared" si="27"/>
        <v>9.1362097773944928</v>
      </c>
      <c r="Q53" s="53">
        <f t="shared" si="34"/>
        <v>0.15499555201470436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8"/>
      <c r="B54" s="3" t="s">
        <v>7</v>
      </c>
      <c r="C54" s="31">
        <v>15033.129999999997</v>
      </c>
      <c r="D54" s="141">
        <v>11971.789999999999</v>
      </c>
      <c r="E54" s="214">
        <f t="shared" si="28"/>
        <v>9.0585192880678803E-2</v>
      </c>
      <c r="F54" s="215">
        <f t="shared" si="29"/>
        <v>7.2027984313363075E-2</v>
      </c>
      <c r="G54" s="52">
        <f t="shared" si="30"/>
        <v>-0.20363956142200584</v>
      </c>
      <c r="I54" s="31">
        <v>11687.979000000003</v>
      </c>
      <c r="J54" s="141">
        <v>10691.466000000002</v>
      </c>
      <c r="K54" s="214">
        <f t="shared" si="31"/>
        <v>0.24502614686090296</v>
      </c>
      <c r="L54" s="215">
        <f t="shared" si="32"/>
        <v>0.22112864385651734</v>
      </c>
      <c r="M54" s="52">
        <f t="shared" si="33"/>
        <v>-8.5259650107174262E-2</v>
      </c>
      <c r="O54" s="27">
        <f t="shared" si="27"/>
        <v>7.7748140274181123</v>
      </c>
      <c r="P54" s="143">
        <f t="shared" si="27"/>
        <v>8.9305492328214946</v>
      </c>
      <c r="Q54" s="52">
        <f t="shared" si="34"/>
        <v>0.14865117047528698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8"/>
      <c r="B55" s="3" t="s">
        <v>8</v>
      </c>
      <c r="C55" s="31">
        <v>1256.82</v>
      </c>
      <c r="D55" s="141">
        <v>943.11</v>
      </c>
      <c r="E55" s="214">
        <f t="shared" si="28"/>
        <v>7.5732254105628531E-3</v>
      </c>
      <c r="F55" s="215">
        <f t="shared" si="29"/>
        <v>5.6741984520089191E-3</v>
      </c>
      <c r="G55" s="52">
        <f t="shared" si="30"/>
        <v>-0.24960614885186419</v>
      </c>
      <c r="I55" s="31">
        <v>1218.2320000000004</v>
      </c>
      <c r="J55" s="141">
        <v>1118.5349999999999</v>
      </c>
      <c r="K55" s="214">
        <f t="shared" si="31"/>
        <v>2.5538948430917918E-2</v>
      </c>
      <c r="L55" s="215">
        <f t="shared" si="32"/>
        <v>2.3134351047466226E-2</v>
      </c>
      <c r="M55" s="52">
        <f t="shared" si="33"/>
        <v>-8.183744968117776E-2</v>
      </c>
      <c r="O55" s="27">
        <f t="shared" si="27"/>
        <v>9.6929711494088284</v>
      </c>
      <c r="P55" s="143">
        <f t="shared" si="27"/>
        <v>11.860069345039284</v>
      </c>
      <c r="Q55" s="52">
        <f t="shared" si="34"/>
        <v>0.2235741922911455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2"/>
      <c r="B56" s="33" t="s">
        <v>9</v>
      </c>
      <c r="C56" s="211">
        <v>84.649999999999991</v>
      </c>
      <c r="D56" s="212">
        <v>72.200000000000017</v>
      </c>
      <c r="E56" s="218">
        <f t="shared" si="28"/>
        <v>5.1007585096047605E-4</v>
      </c>
      <c r="F56" s="219">
        <f t="shared" si="29"/>
        <v>4.3438954971853131E-4</v>
      </c>
      <c r="G56" s="52">
        <f t="shared" si="30"/>
        <v>-0.1470761961015945</v>
      </c>
      <c r="I56" s="211">
        <v>46.373999999999995</v>
      </c>
      <c r="J56" s="212">
        <v>55.286000000000001</v>
      </c>
      <c r="K56" s="218">
        <f t="shared" si="31"/>
        <v>9.7218197727147785E-4</v>
      </c>
      <c r="L56" s="219">
        <f t="shared" si="32"/>
        <v>1.1434650967651597E-3</v>
      </c>
      <c r="M56" s="52">
        <f t="shared" si="33"/>
        <v>0.19217665070944942</v>
      </c>
      <c r="O56" s="27">
        <f t="shared" si="27"/>
        <v>5.4783225044300057</v>
      </c>
      <c r="P56" s="143">
        <f t="shared" si="27"/>
        <v>7.6573407202216046</v>
      </c>
      <c r="Q56" s="52">
        <f t="shared" si="34"/>
        <v>0.3977528183179343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8" t="s">
        <v>135</v>
      </c>
      <c r="B57" s="3"/>
      <c r="C57" s="19">
        <v>209.48</v>
      </c>
      <c r="D57" s="140">
        <v>152.82000000000002</v>
      </c>
      <c r="E57" s="214">
        <f t="shared" si="28"/>
        <v>1.2622644921346784E-3</v>
      </c>
      <c r="F57" s="215">
        <f t="shared" si="29"/>
        <v>9.1943782531836492E-4</v>
      </c>
      <c r="G57" s="54">
        <f t="shared" si="30"/>
        <v>-0.27047928203169741</v>
      </c>
      <c r="I57" s="19">
        <v>235.29600000000002</v>
      </c>
      <c r="J57" s="140">
        <v>181.57</v>
      </c>
      <c r="K57" s="214">
        <f t="shared" si="31"/>
        <v>4.9327323613246581E-3</v>
      </c>
      <c r="L57" s="215">
        <f t="shared" si="32"/>
        <v>3.7553622548140587E-3</v>
      </c>
      <c r="M57" s="54">
        <f t="shared" si="33"/>
        <v>-0.22833367333061344</v>
      </c>
      <c r="O57" s="238">
        <f t="shared" si="27"/>
        <v>11.232384953217494</v>
      </c>
      <c r="P57" s="239">
        <f t="shared" si="27"/>
        <v>11.88129825939013</v>
      </c>
      <c r="Q57" s="54">
        <f t="shared" si="34"/>
        <v>5.7771640562119093E-2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8" t="s">
        <v>10</v>
      </c>
      <c r="C58" s="19">
        <v>796.49999999999989</v>
      </c>
      <c r="D58" s="140">
        <v>1104.9499999999998</v>
      </c>
      <c r="E58" s="214">
        <f>C58/$C$60</f>
        <v>4.7994733052571662E-3</v>
      </c>
      <c r="F58" s="215">
        <f>D58/$D$60</f>
        <v>6.6479048886633101E-3</v>
      </c>
      <c r="G58" s="52">
        <f t="shared" si="30"/>
        <v>0.38725674827369738</v>
      </c>
      <c r="I58" s="19">
        <v>518.94800000000009</v>
      </c>
      <c r="J58" s="140">
        <v>610.10500000000002</v>
      </c>
      <c r="K58" s="214">
        <f t="shared" si="31"/>
        <v>1.0879197238562104E-2</v>
      </c>
      <c r="L58" s="215">
        <f t="shared" si="32"/>
        <v>1.2618633521359978E-2</v>
      </c>
      <c r="M58" s="52">
        <f t="shared" si="33"/>
        <v>0.17565729128930049</v>
      </c>
      <c r="O58" s="27">
        <f t="shared" si="27"/>
        <v>6.5153546767106105</v>
      </c>
      <c r="P58" s="143">
        <f t="shared" si="27"/>
        <v>5.5215620616317498</v>
      </c>
      <c r="Q58" s="52">
        <f t="shared" si="34"/>
        <v>-0.15253085432650523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8" t="s">
        <v>11</v>
      </c>
      <c r="B59" s="10"/>
      <c r="C59" s="21">
        <v>1161.44</v>
      </c>
      <c r="D59" s="142">
        <v>1099.3500000000001</v>
      </c>
      <c r="E59" s="220">
        <f>C59/$C$60</f>
        <v>6.9984937547493842E-3</v>
      </c>
      <c r="F59" s="221">
        <f>D59/$D$60</f>
        <v>6.6142126244192146E-3</v>
      </c>
      <c r="G59" s="55">
        <f t="shared" si="30"/>
        <v>-5.3459498553519696E-2</v>
      </c>
      <c r="I59" s="21">
        <v>221.42099999999996</v>
      </c>
      <c r="J59" s="142">
        <v>194.46599999999998</v>
      </c>
      <c r="K59" s="220">
        <f>I59/$I$60</f>
        <v>4.6418576268906688E-3</v>
      </c>
      <c r="L59" s="221">
        <f>J59/$J$60</f>
        <v>4.0220866676470264E-3</v>
      </c>
      <c r="M59" s="55">
        <f>(J59-I59)/I59</f>
        <v>-0.12173642066470655</v>
      </c>
      <c r="O59" s="240">
        <f t="shared" si="27"/>
        <v>1.9064351150296179</v>
      </c>
      <c r="P59" s="241">
        <f t="shared" si="27"/>
        <v>1.7689179969982258</v>
      </c>
      <c r="Q59" s="55">
        <f>(P59-O59)/O59</f>
        <v>-7.2133122678689057E-2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2" t="s">
        <v>12</v>
      </c>
      <c r="B60" s="48"/>
      <c r="C60" s="213">
        <f>C48+C49+C50+C53+C57+C58+C59</f>
        <v>165955.71000000002</v>
      </c>
      <c r="D60" s="226">
        <f>D48+D49+D50+D53+D57+D58+D59</f>
        <v>166210.26</v>
      </c>
      <c r="E60" s="222">
        <f>E48+E49+E50+E53+E57+E58+E59</f>
        <v>0.99999999999999978</v>
      </c>
      <c r="F60" s="223">
        <f>F48+F49+F50+F53+F57+F58+F59</f>
        <v>0.99999999999999967</v>
      </c>
      <c r="G60" s="55">
        <f>(D60-C60)/C60</f>
        <v>1.5338429753335291E-3</v>
      </c>
      <c r="H60" s="1"/>
      <c r="I60" s="213">
        <f>I48+I49+I50+I53+I57+I58+I59</f>
        <v>47700.946000000004</v>
      </c>
      <c r="J60" s="226">
        <f>J48+J49+J50+J53+J57+J58+J59</f>
        <v>48349.530000000006</v>
      </c>
      <c r="K60" s="222">
        <f>K48+K49+K50+K53+K57+K58+K59</f>
        <v>1</v>
      </c>
      <c r="L60" s="223">
        <f>L48+L49+L50+L53+L57+L58+L59</f>
        <v>0.99999999999999989</v>
      </c>
      <c r="M60" s="55">
        <f>(J60-I60)/I60</f>
        <v>1.359687918977545E-2</v>
      </c>
      <c r="N60" s="1"/>
      <c r="O60" s="24">
        <f t="shared" si="27"/>
        <v>2.8743178526367066</v>
      </c>
      <c r="P60" s="242">
        <f t="shared" si="27"/>
        <v>2.9089377514962074</v>
      </c>
      <c r="Q60" s="55">
        <f>(P60-O60)/O60</f>
        <v>1.2044561748013641E-2</v>
      </c>
    </row>
    <row r="62" spans="1:1023 1025:2047 2049:3071 3073:4095 4097:5119 5121:6143 6145:7167 7169:8191 8193:9215 9217:10239 10241:11263 11265:12287 12289:13311 13313:14335 14337:15359 15361:16383" x14ac:dyDescent="0.25">
      <c r="A62" s="1"/>
      <c r="C62" s="1"/>
      <c r="E62" s="1"/>
      <c r="G62" s="1"/>
      <c r="I62" s="1"/>
      <c r="K62" s="1"/>
      <c r="M62" s="1"/>
      <c r="O62" s="1"/>
      <c r="P62"/>
      <c r="Q62" s="1"/>
      <c r="S62" s="1"/>
      <c r="U62" s="1"/>
      <c r="W62" s="1"/>
      <c r="Y62" s="1"/>
      <c r="AA62" s="1"/>
      <c r="AC62" s="1"/>
      <c r="AE62" s="1"/>
      <c r="AG62" s="1"/>
      <c r="AI62" s="1"/>
      <c r="AK62" s="1"/>
      <c r="AM62" s="1"/>
      <c r="AO62" s="1"/>
      <c r="AQ62" s="1"/>
      <c r="AS62" s="1"/>
      <c r="AU62" s="1"/>
      <c r="AW62" s="1"/>
      <c r="AY62" s="1"/>
      <c r="BA62" s="1"/>
      <c r="BC62" s="1"/>
      <c r="BE62" s="1"/>
      <c r="BG62" s="1"/>
      <c r="BI62" s="1"/>
      <c r="BK62" s="1"/>
      <c r="BM62" s="1"/>
      <c r="BO62" s="1"/>
      <c r="BQ62" s="1"/>
      <c r="BS62" s="1"/>
      <c r="BU62" s="1"/>
      <c r="BW62" s="1"/>
      <c r="BY62" s="1"/>
      <c r="CA62" s="1"/>
      <c r="CC62" s="1"/>
      <c r="CE62" s="1"/>
      <c r="CG62" s="1"/>
      <c r="CI62" s="1"/>
      <c r="CK62" s="1"/>
      <c r="CM62" s="1"/>
      <c r="CO62" s="1"/>
      <c r="CQ62" s="1"/>
      <c r="CS62" s="1"/>
      <c r="CU62" s="1"/>
      <c r="CW62" s="1"/>
      <c r="CY62" s="1"/>
      <c r="DA62" s="1"/>
      <c r="DC62" s="1"/>
      <c r="DE62" s="1"/>
      <c r="DG62" s="1"/>
      <c r="DI62" s="1"/>
      <c r="DK62" s="1"/>
      <c r="DM62" s="1"/>
      <c r="DO62" s="1"/>
      <c r="DQ62" s="1"/>
      <c r="DS62" s="1"/>
      <c r="DU62" s="1"/>
      <c r="DW62" s="1"/>
      <c r="DY62" s="1"/>
      <c r="EA62" s="1"/>
      <c r="EC62" s="1"/>
      <c r="EE62" s="1"/>
      <c r="EG62" s="1"/>
      <c r="EI62" s="1"/>
      <c r="EK62" s="1"/>
      <c r="EM62" s="1"/>
      <c r="EO62" s="1"/>
      <c r="EQ62" s="1"/>
      <c r="ES62" s="1"/>
      <c r="EU62" s="1"/>
      <c r="EW62" s="1"/>
      <c r="EY62" s="1"/>
      <c r="FA62" s="1"/>
      <c r="FC62" s="1"/>
      <c r="FE62" s="1"/>
      <c r="FG62" s="1"/>
      <c r="FI62" s="1"/>
      <c r="FK62" s="1"/>
      <c r="FM62" s="1"/>
      <c r="FO62" s="1"/>
      <c r="FQ62" s="1"/>
      <c r="FS62" s="1"/>
      <c r="FU62" s="1"/>
      <c r="FW62" s="1"/>
      <c r="FY62" s="1"/>
      <c r="GA62" s="1"/>
      <c r="GC62" s="1"/>
      <c r="GE62" s="1"/>
      <c r="GG62" s="1"/>
      <c r="GI62" s="1"/>
      <c r="GK62" s="1"/>
      <c r="GM62" s="1"/>
      <c r="GO62" s="1"/>
      <c r="GQ62" s="1"/>
      <c r="GS62" s="1"/>
      <c r="GU62" s="1"/>
      <c r="GW62" s="1"/>
      <c r="GY62" s="1"/>
      <c r="HA62" s="1"/>
      <c r="HC62" s="1"/>
      <c r="HE62" s="1"/>
      <c r="HG62" s="1"/>
      <c r="HI62" s="1"/>
      <c r="HK62" s="1"/>
      <c r="HM62" s="1"/>
      <c r="HO62" s="1"/>
      <c r="HQ62" s="1"/>
      <c r="HS62" s="1"/>
      <c r="HU62" s="1"/>
      <c r="HW62" s="1"/>
      <c r="HY62" s="1"/>
      <c r="IA62" s="1"/>
      <c r="IC62" s="1"/>
      <c r="IE62" s="1"/>
      <c r="IG62" s="1"/>
      <c r="II62" s="1"/>
      <c r="IK62" s="1"/>
      <c r="IM62" s="1"/>
      <c r="IO62" s="1"/>
      <c r="IQ62" s="1"/>
      <c r="IS62" s="1"/>
      <c r="IU62" s="1"/>
      <c r="IW62" s="1"/>
      <c r="IY62" s="1"/>
      <c r="JA62" s="1"/>
      <c r="JC62" s="1"/>
      <c r="JE62" s="1"/>
      <c r="JG62" s="1"/>
      <c r="JI62" s="1"/>
      <c r="JK62" s="1"/>
      <c r="JM62" s="1"/>
      <c r="JO62" s="1"/>
      <c r="JQ62" s="1"/>
      <c r="JS62" s="1"/>
      <c r="JU62" s="1"/>
      <c r="JW62" s="1"/>
      <c r="JY62" s="1"/>
      <c r="KA62" s="1"/>
      <c r="KC62" s="1"/>
      <c r="KE62" s="1"/>
      <c r="KG62" s="1"/>
      <c r="KI62" s="1"/>
      <c r="KK62" s="1"/>
      <c r="KM62" s="1"/>
      <c r="KO62" s="1"/>
      <c r="KQ62" s="1"/>
      <c r="KS62" s="1"/>
      <c r="KU62" s="1"/>
      <c r="KW62" s="1"/>
      <c r="KY62" s="1"/>
      <c r="LA62" s="1"/>
      <c r="LC62" s="1"/>
      <c r="LE62" s="1"/>
      <c r="LG62" s="1"/>
      <c r="LI62" s="1"/>
      <c r="LK62" s="1"/>
      <c r="LM62" s="1"/>
      <c r="LO62" s="1"/>
      <c r="LQ62" s="1"/>
      <c r="LS62" s="1"/>
      <c r="LU62" s="1"/>
      <c r="LW62" s="1"/>
      <c r="LY62" s="1"/>
      <c r="MA62" s="1"/>
      <c r="MC62" s="1"/>
      <c r="ME62" s="1"/>
      <c r="MG62" s="1"/>
      <c r="MI62" s="1"/>
      <c r="MK62" s="1"/>
      <c r="MM62" s="1"/>
      <c r="MO62" s="1"/>
      <c r="MQ62" s="1"/>
      <c r="MS62" s="1"/>
      <c r="MU62" s="1"/>
      <c r="MW62" s="1"/>
      <c r="MY62" s="1"/>
      <c r="NA62" s="1"/>
      <c r="NC62" s="1"/>
      <c r="NE62" s="1"/>
      <c r="NG62" s="1"/>
      <c r="NI62" s="1"/>
      <c r="NK62" s="1"/>
      <c r="NM62" s="1"/>
      <c r="NO62" s="1"/>
      <c r="NQ62" s="1"/>
      <c r="NS62" s="1"/>
      <c r="NU62" s="1"/>
      <c r="NW62" s="1"/>
      <c r="NY62" s="1"/>
      <c r="OA62" s="1"/>
      <c r="OC62" s="1"/>
      <c r="OE62" s="1"/>
      <c r="OG62" s="1"/>
      <c r="OI62" s="1"/>
      <c r="OK62" s="1"/>
      <c r="OM62" s="1"/>
      <c r="OO62" s="1"/>
      <c r="OQ62" s="1"/>
      <c r="OS62" s="1"/>
      <c r="OU62" s="1"/>
      <c r="OW62" s="1"/>
      <c r="OY62" s="1"/>
      <c r="PA62" s="1"/>
      <c r="PC62" s="1"/>
      <c r="PE62" s="1"/>
      <c r="PG62" s="1"/>
      <c r="PI62" s="1"/>
      <c r="PK62" s="1"/>
      <c r="PM62" s="1"/>
      <c r="PO62" s="1"/>
      <c r="PQ62" s="1"/>
      <c r="PS62" s="1"/>
      <c r="PU62" s="1"/>
      <c r="PW62" s="1"/>
      <c r="PY62" s="1"/>
      <c r="QA62" s="1"/>
      <c r="QC62" s="1"/>
      <c r="QE62" s="1"/>
      <c r="QG62" s="1"/>
      <c r="QI62" s="1"/>
      <c r="QK62" s="1"/>
      <c r="QM62" s="1"/>
      <c r="QO62" s="1"/>
      <c r="QQ62" s="1"/>
      <c r="QS62" s="1"/>
      <c r="QU62" s="1"/>
      <c r="QW62" s="1"/>
      <c r="QY62" s="1"/>
      <c r="RA62" s="1"/>
      <c r="RC62" s="1"/>
      <c r="RE62" s="1"/>
      <c r="RG62" s="1"/>
      <c r="RI62" s="1"/>
      <c r="RK62" s="1"/>
      <c r="RM62" s="1"/>
      <c r="RO62" s="1"/>
      <c r="RQ62" s="1"/>
      <c r="RS62" s="1"/>
      <c r="RU62" s="1"/>
      <c r="RW62" s="1"/>
      <c r="RY62" s="1"/>
      <c r="SA62" s="1"/>
      <c r="SC62" s="1"/>
      <c r="SE62" s="1"/>
      <c r="SG62" s="1"/>
      <c r="SI62" s="1"/>
      <c r="SK62" s="1"/>
      <c r="SM62" s="1"/>
      <c r="SO62" s="1"/>
      <c r="SQ62" s="1"/>
      <c r="SS62" s="1"/>
      <c r="SU62" s="1"/>
      <c r="SW62" s="1"/>
      <c r="SY62" s="1"/>
      <c r="TA62" s="1"/>
      <c r="TC62" s="1"/>
      <c r="TE62" s="1"/>
      <c r="TG62" s="1"/>
      <c r="TI62" s="1"/>
      <c r="TK62" s="1"/>
      <c r="TM62" s="1"/>
      <c r="TO62" s="1"/>
      <c r="TQ62" s="1"/>
      <c r="TS62" s="1"/>
      <c r="TU62" s="1"/>
      <c r="TW62" s="1"/>
      <c r="TY62" s="1"/>
      <c r="UA62" s="1"/>
      <c r="UC62" s="1"/>
      <c r="UE62" s="1"/>
      <c r="UG62" s="1"/>
      <c r="UI62" s="1"/>
      <c r="UK62" s="1"/>
      <c r="UM62" s="1"/>
      <c r="UO62" s="1"/>
      <c r="UQ62" s="1"/>
      <c r="US62" s="1"/>
      <c r="UU62" s="1"/>
      <c r="UW62" s="1"/>
      <c r="UY62" s="1"/>
      <c r="VA62" s="1"/>
      <c r="VC62" s="1"/>
      <c r="VE62" s="1"/>
      <c r="VG62" s="1"/>
      <c r="VI62" s="1"/>
      <c r="VK62" s="1"/>
      <c r="VM62" s="1"/>
      <c r="VO62" s="1"/>
      <c r="VQ62" s="1"/>
      <c r="VS62" s="1"/>
      <c r="VU62" s="1"/>
      <c r="VW62" s="1"/>
      <c r="VY62" s="1"/>
      <c r="WA62" s="1"/>
      <c r="WC62" s="1"/>
      <c r="WE62" s="1"/>
      <c r="WG62" s="1"/>
      <c r="WI62" s="1"/>
      <c r="WK62" s="1"/>
      <c r="WM62" s="1"/>
      <c r="WO62" s="1"/>
      <c r="WQ62" s="1"/>
      <c r="WS62" s="1"/>
      <c r="WU62" s="1"/>
      <c r="WW62" s="1"/>
      <c r="WY62" s="1"/>
      <c r="XA62" s="1"/>
      <c r="XC62" s="1"/>
      <c r="XE62" s="1"/>
      <c r="XG62" s="1"/>
      <c r="XI62" s="1"/>
      <c r="XK62" s="1"/>
      <c r="XM62" s="1"/>
      <c r="XO62" s="1"/>
      <c r="XQ62" s="1"/>
      <c r="XS62" s="1"/>
      <c r="XU62" s="1"/>
      <c r="XW62" s="1"/>
      <c r="XY62" s="1"/>
      <c r="YA62" s="1"/>
      <c r="YC62" s="1"/>
      <c r="YE62" s="1"/>
      <c r="YG62" s="1"/>
      <c r="YI62" s="1"/>
      <c r="YK62" s="1"/>
      <c r="YM62" s="1"/>
      <c r="YO62" s="1"/>
      <c r="YQ62" s="1"/>
      <c r="YS62" s="1"/>
      <c r="YU62" s="1"/>
      <c r="YW62" s="1"/>
      <c r="YY62" s="1"/>
      <c r="ZA62" s="1"/>
      <c r="ZC62" s="1"/>
      <c r="ZE62" s="1"/>
      <c r="ZG62" s="1"/>
      <c r="ZI62" s="1"/>
      <c r="ZK62" s="1"/>
      <c r="ZM62" s="1"/>
      <c r="ZO62" s="1"/>
      <c r="ZQ62" s="1"/>
      <c r="ZS62" s="1"/>
      <c r="ZU62" s="1"/>
      <c r="ZW62" s="1"/>
      <c r="ZY62" s="1"/>
      <c r="AAA62" s="1"/>
      <c r="AAC62" s="1"/>
      <c r="AAE62" s="1"/>
      <c r="AAG62" s="1"/>
      <c r="AAI62" s="1"/>
      <c r="AAK62" s="1"/>
      <c r="AAM62" s="1"/>
      <c r="AAO62" s="1"/>
      <c r="AAQ62" s="1"/>
      <c r="AAS62" s="1"/>
      <c r="AAU62" s="1"/>
      <c r="AAW62" s="1"/>
      <c r="AAY62" s="1"/>
      <c r="ABA62" s="1"/>
      <c r="ABC62" s="1"/>
      <c r="ABE62" s="1"/>
      <c r="ABG62" s="1"/>
      <c r="ABI62" s="1"/>
      <c r="ABK62" s="1"/>
      <c r="ABM62" s="1"/>
      <c r="ABO62" s="1"/>
      <c r="ABQ62" s="1"/>
      <c r="ABS62" s="1"/>
      <c r="ABU62" s="1"/>
      <c r="ABW62" s="1"/>
      <c r="ABY62" s="1"/>
      <c r="ACA62" s="1"/>
      <c r="ACC62" s="1"/>
      <c r="ACE62" s="1"/>
      <c r="ACG62" s="1"/>
      <c r="ACI62" s="1"/>
      <c r="ACK62" s="1"/>
      <c r="ACM62" s="1"/>
      <c r="ACO62" s="1"/>
      <c r="ACQ62" s="1"/>
      <c r="ACS62" s="1"/>
      <c r="ACU62" s="1"/>
      <c r="ACW62" s="1"/>
      <c r="ACY62" s="1"/>
      <c r="ADA62" s="1"/>
      <c r="ADC62" s="1"/>
      <c r="ADE62" s="1"/>
      <c r="ADG62" s="1"/>
      <c r="ADI62" s="1"/>
      <c r="ADK62" s="1"/>
      <c r="ADM62" s="1"/>
      <c r="ADO62" s="1"/>
      <c r="ADQ62" s="1"/>
      <c r="ADS62" s="1"/>
      <c r="ADU62" s="1"/>
      <c r="ADW62" s="1"/>
      <c r="ADY62" s="1"/>
      <c r="AEA62" s="1"/>
      <c r="AEC62" s="1"/>
      <c r="AEE62" s="1"/>
      <c r="AEG62" s="1"/>
      <c r="AEI62" s="1"/>
      <c r="AEK62" s="1"/>
      <c r="AEM62" s="1"/>
      <c r="AEO62" s="1"/>
      <c r="AEQ62" s="1"/>
      <c r="AES62" s="1"/>
      <c r="AEU62" s="1"/>
      <c r="AEW62" s="1"/>
      <c r="AEY62" s="1"/>
      <c r="AFA62" s="1"/>
      <c r="AFC62" s="1"/>
      <c r="AFE62" s="1"/>
      <c r="AFG62" s="1"/>
      <c r="AFI62" s="1"/>
      <c r="AFK62" s="1"/>
      <c r="AFM62" s="1"/>
      <c r="AFO62" s="1"/>
      <c r="AFQ62" s="1"/>
      <c r="AFS62" s="1"/>
      <c r="AFU62" s="1"/>
      <c r="AFW62" s="1"/>
      <c r="AFY62" s="1"/>
      <c r="AGA62" s="1"/>
      <c r="AGC62" s="1"/>
      <c r="AGE62" s="1"/>
      <c r="AGG62" s="1"/>
      <c r="AGI62" s="1"/>
      <c r="AGK62" s="1"/>
      <c r="AGM62" s="1"/>
      <c r="AGO62" s="1"/>
      <c r="AGQ62" s="1"/>
      <c r="AGS62" s="1"/>
      <c r="AGU62" s="1"/>
      <c r="AGW62" s="1"/>
      <c r="AGY62" s="1"/>
      <c r="AHA62" s="1"/>
      <c r="AHC62" s="1"/>
      <c r="AHE62" s="1"/>
      <c r="AHG62" s="1"/>
      <c r="AHI62" s="1"/>
      <c r="AHK62" s="1"/>
      <c r="AHM62" s="1"/>
      <c r="AHO62" s="1"/>
      <c r="AHQ62" s="1"/>
      <c r="AHS62" s="1"/>
      <c r="AHU62" s="1"/>
      <c r="AHW62" s="1"/>
      <c r="AHY62" s="1"/>
      <c r="AIA62" s="1"/>
      <c r="AIC62" s="1"/>
      <c r="AIE62" s="1"/>
      <c r="AIG62" s="1"/>
      <c r="AII62" s="1"/>
      <c r="AIK62" s="1"/>
      <c r="AIM62" s="1"/>
      <c r="AIO62" s="1"/>
      <c r="AIQ62" s="1"/>
      <c r="AIS62" s="1"/>
      <c r="AIU62" s="1"/>
      <c r="AIW62" s="1"/>
      <c r="AIY62" s="1"/>
      <c r="AJA62" s="1"/>
      <c r="AJC62" s="1"/>
      <c r="AJE62" s="1"/>
      <c r="AJG62" s="1"/>
      <c r="AJI62" s="1"/>
      <c r="AJK62" s="1"/>
      <c r="AJM62" s="1"/>
      <c r="AJO62" s="1"/>
      <c r="AJQ62" s="1"/>
      <c r="AJS62" s="1"/>
      <c r="AJU62" s="1"/>
      <c r="AJW62" s="1"/>
      <c r="AJY62" s="1"/>
      <c r="AKA62" s="1"/>
      <c r="AKC62" s="1"/>
      <c r="AKE62" s="1"/>
      <c r="AKG62" s="1"/>
      <c r="AKI62" s="1"/>
      <c r="AKK62" s="1"/>
      <c r="AKM62" s="1"/>
      <c r="AKO62" s="1"/>
      <c r="AKQ62" s="1"/>
      <c r="AKS62" s="1"/>
      <c r="AKU62" s="1"/>
      <c r="AKW62" s="1"/>
      <c r="AKY62" s="1"/>
      <c r="ALA62" s="1"/>
      <c r="ALC62" s="1"/>
      <c r="ALE62" s="1"/>
      <c r="ALG62" s="1"/>
      <c r="ALI62" s="1"/>
      <c r="ALK62" s="1"/>
      <c r="ALM62" s="1"/>
      <c r="ALO62" s="1"/>
      <c r="ALQ62" s="1"/>
      <c r="ALS62" s="1"/>
      <c r="ALU62" s="1"/>
      <c r="ALW62" s="1"/>
      <c r="ALY62" s="1"/>
      <c r="AMA62" s="1"/>
      <c r="AMC62" s="1"/>
      <c r="AME62" s="1"/>
      <c r="AMG62" s="1"/>
      <c r="AMI62" s="1"/>
      <c r="AMK62" s="1"/>
      <c r="AMM62" s="1"/>
      <c r="AMO62" s="1"/>
      <c r="AMQ62" s="1"/>
      <c r="AMS62" s="1"/>
      <c r="AMU62" s="1"/>
      <c r="AMW62" s="1"/>
      <c r="AMY62" s="1"/>
      <c r="ANA62" s="1"/>
      <c r="ANC62" s="1"/>
      <c r="ANE62" s="1"/>
      <c r="ANG62" s="1"/>
      <c r="ANI62" s="1"/>
      <c r="ANK62" s="1"/>
      <c r="ANM62" s="1"/>
      <c r="ANO62" s="1"/>
      <c r="ANQ62" s="1"/>
      <c r="ANS62" s="1"/>
      <c r="ANU62" s="1"/>
      <c r="ANW62" s="1"/>
      <c r="ANY62" s="1"/>
      <c r="AOA62" s="1"/>
      <c r="AOC62" s="1"/>
      <c r="AOE62" s="1"/>
      <c r="AOG62" s="1"/>
      <c r="AOI62" s="1"/>
      <c r="AOK62" s="1"/>
      <c r="AOM62" s="1"/>
      <c r="AOO62" s="1"/>
      <c r="AOQ62" s="1"/>
      <c r="AOS62" s="1"/>
      <c r="AOU62" s="1"/>
      <c r="AOW62" s="1"/>
      <c r="AOY62" s="1"/>
      <c r="APA62" s="1"/>
      <c r="APC62" s="1"/>
      <c r="APE62" s="1"/>
      <c r="APG62" s="1"/>
      <c r="API62" s="1"/>
      <c r="APK62" s="1"/>
      <c r="APM62" s="1"/>
      <c r="APO62" s="1"/>
      <c r="APQ62" s="1"/>
      <c r="APS62" s="1"/>
      <c r="APU62" s="1"/>
      <c r="APW62" s="1"/>
      <c r="APY62" s="1"/>
      <c r="AQA62" s="1"/>
      <c r="AQC62" s="1"/>
      <c r="AQE62" s="1"/>
      <c r="AQG62" s="1"/>
      <c r="AQI62" s="1"/>
      <c r="AQK62" s="1"/>
      <c r="AQM62" s="1"/>
      <c r="AQO62" s="1"/>
      <c r="AQQ62" s="1"/>
      <c r="AQS62" s="1"/>
      <c r="AQU62" s="1"/>
      <c r="AQW62" s="1"/>
      <c r="AQY62" s="1"/>
      <c r="ARA62" s="1"/>
      <c r="ARC62" s="1"/>
      <c r="ARE62" s="1"/>
      <c r="ARG62" s="1"/>
      <c r="ARI62" s="1"/>
      <c r="ARK62" s="1"/>
      <c r="ARM62" s="1"/>
      <c r="ARO62" s="1"/>
      <c r="ARQ62" s="1"/>
      <c r="ARS62" s="1"/>
      <c r="ARU62" s="1"/>
      <c r="ARW62" s="1"/>
      <c r="ARY62" s="1"/>
      <c r="ASA62" s="1"/>
      <c r="ASC62" s="1"/>
      <c r="ASE62" s="1"/>
      <c r="ASG62" s="1"/>
      <c r="ASI62" s="1"/>
      <c r="ASK62" s="1"/>
      <c r="ASM62" s="1"/>
      <c r="ASO62" s="1"/>
      <c r="ASQ62" s="1"/>
      <c r="ASS62" s="1"/>
      <c r="ASU62" s="1"/>
      <c r="ASW62" s="1"/>
      <c r="ASY62" s="1"/>
      <c r="ATA62" s="1"/>
      <c r="ATC62" s="1"/>
      <c r="ATE62" s="1"/>
      <c r="ATG62" s="1"/>
      <c r="ATI62" s="1"/>
      <c r="ATK62" s="1"/>
      <c r="ATM62" s="1"/>
      <c r="ATO62" s="1"/>
      <c r="ATQ62" s="1"/>
      <c r="ATS62" s="1"/>
      <c r="ATU62" s="1"/>
      <c r="ATW62" s="1"/>
      <c r="ATY62" s="1"/>
      <c r="AUA62" s="1"/>
      <c r="AUC62" s="1"/>
      <c r="AUE62" s="1"/>
      <c r="AUG62" s="1"/>
      <c r="AUI62" s="1"/>
      <c r="AUK62" s="1"/>
      <c r="AUM62" s="1"/>
      <c r="AUO62" s="1"/>
      <c r="AUQ62" s="1"/>
      <c r="AUS62" s="1"/>
      <c r="AUU62" s="1"/>
      <c r="AUW62" s="1"/>
      <c r="AUY62" s="1"/>
      <c r="AVA62" s="1"/>
      <c r="AVC62" s="1"/>
      <c r="AVE62" s="1"/>
      <c r="AVG62" s="1"/>
      <c r="AVI62" s="1"/>
      <c r="AVK62" s="1"/>
      <c r="AVM62" s="1"/>
      <c r="AVO62" s="1"/>
      <c r="AVQ62" s="1"/>
      <c r="AVS62" s="1"/>
      <c r="AVU62" s="1"/>
      <c r="AVW62" s="1"/>
      <c r="AVY62" s="1"/>
      <c r="AWA62" s="1"/>
      <c r="AWC62" s="1"/>
      <c r="AWE62" s="1"/>
      <c r="AWG62" s="1"/>
      <c r="AWI62" s="1"/>
      <c r="AWK62" s="1"/>
      <c r="AWM62" s="1"/>
      <c r="AWO62" s="1"/>
      <c r="AWQ62" s="1"/>
      <c r="AWS62" s="1"/>
      <c r="AWU62" s="1"/>
      <c r="AWW62" s="1"/>
      <c r="AWY62" s="1"/>
      <c r="AXA62" s="1"/>
      <c r="AXC62" s="1"/>
      <c r="AXE62" s="1"/>
      <c r="AXG62" s="1"/>
      <c r="AXI62" s="1"/>
      <c r="AXK62" s="1"/>
      <c r="AXM62" s="1"/>
      <c r="AXO62" s="1"/>
      <c r="AXQ62" s="1"/>
      <c r="AXS62" s="1"/>
      <c r="AXU62" s="1"/>
      <c r="AXW62" s="1"/>
      <c r="AXY62" s="1"/>
      <c r="AYA62" s="1"/>
      <c r="AYC62" s="1"/>
      <c r="AYE62" s="1"/>
      <c r="AYG62" s="1"/>
      <c r="AYI62" s="1"/>
      <c r="AYK62" s="1"/>
      <c r="AYM62" s="1"/>
      <c r="AYO62" s="1"/>
      <c r="AYQ62" s="1"/>
      <c r="AYS62" s="1"/>
      <c r="AYU62" s="1"/>
      <c r="AYW62" s="1"/>
      <c r="AYY62" s="1"/>
      <c r="AZA62" s="1"/>
      <c r="AZC62" s="1"/>
      <c r="AZE62" s="1"/>
      <c r="AZG62" s="1"/>
      <c r="AZI62" s="1"/>
      <c r="AZK62" s="1"/>
      <c r="AZM62" s="1"/>
      <c r="AZO62" s="1"/>
      <c r="AZQ62" s="1"/>
      <c r="AZS62" s="1"/>
      <c r="AZU62" s="1"/>
      <c r="AZW62" s="1"/>
      <c r="AZY62" s="1"/>
      <c r="BAA62" s="1"/>
      <c r="BAC62" s="1"/>
      <c r="BAE62" s="1"/>
      <c r="BAG62" s="1"/>
      <c r="BAI62" s="1"/>
      <c r="BAK62" s="1"/>
      <c r="BAM62" s="1"/>
      <c r="BAO62" s="1"/>
      <c r="BAQ62" s="1"/>
      <c r="BAS62" s="1"/>
      <c r="BAU62" s="1"/>
      <c r="BAW62" s="1"/>
      <c r="BAY62" s="1"/>
      <c r="BBA62" s="1"/>
      <c r="BBC62" s="1"/>
      <c r="BBE62" s="1"/>
      <c r="BBG62" s="1"/>
      <c r="BBI62" s="1"/>
      <c r="BBK62" s="1"/>
      <c r="BBM62" s="1"/>
      <c r="BBO62" s="1"/>
      <c r="BBQ62" s="1"/>
      <c r="BBS62" s="1"/>
      <c r="BBU62" s="1"/>
      <c r="BBW62" s="1"/>
      <c r="BBY62" s="1"/>
      <c r="BCA62" s="1"/>
      <c r="BCC62" s="1"/>
      <c r="BCE62" s="1"/>
      <c r="BCG62" s="1"/>
      <c r="BCI62" s="1"/>
      <c r="BCK62" s="1"/>
      <c r="BCM62" s="1"/>
      <c r="BCO62" s="1"/>
      <c r="BCQ62" s="1"/>
      <c r="BCS62" s="1"/>
      <c r="BCU62" s="1"/>
      <c r="BCW62" s="1"/>
      <c r="BCY62" s="1"/>
      <c r="BDA62" s="1"/>
      <c r="BDC62" s="1"/>
      <c r="BDE62" s="1"/>
      <c r="BDG62" s="1"/>
      <c r="BDI62" s="1"/>
      <c r="BDK62" s="1"/>
      <c r="BDM62" s="1"/>
      <c r="BDO62" s="1"/>
      <c r="BDQ62" s="1"/>
      <c r="BDS62" s="1"/>
      <c r="BDU62" s="1"/>
      <c r="BDW62" s="1"/>
      <c r="BDY62" s="1"/>
      <c r="BEA62" s="1"/>
      <c r="BEC62" s="1"/>
      <c r="BEE62" s="1"/>
      <c r="BEG62" s="1"/>
      <c r="BEI62" s="1"/>
      <c r="BEK62" s="1"/>
      <c r="BEM62" s="1"/>
      <c r="BEO62" s="1"/>
      <c r="BEQ62" s="1"/>
      <c r="BES62" s="1"/>
      <c r="BEU62" s="1"/>
      <c r="BEW62" s="1"/>
      <c r="BEY62" s="1"/>
      <c r="BFA62" s="1"/>
      <c r="BFC62" s="1"/>
      <c r="BFE62" s="1"/>
      <c r="BFG62" s="1"/>
      <c r="BFI62" s="1"/>
      <c r="BFK62" s="1"/>
      <c r="BFM62" s="1"/>
      <c r="BFO62" s="1"/>
      <c r="BFQ62" s="1"/>
      <c r="BFS62" s="1"/>
      <c r="BFU62" s="1"/>
      <c r="BFW62" s="1"/>
      <c r="BFY62" s="1"/>
      <c r="BGA62" s="1"/>
      <c r="BGC62" s="1"/>
      <c r="BGE62" s="1"/>
      <c r="BGG62" s="1"/>
      <c r="BGI62" s="1"/>
      <c r="BGK62" s="1"/>
      <c r="BGM62" s="1"/>
      <c r="BGO62" s="1"/>
      <c r="BGQ62" s="1"/>
      <c r="BGS62" s="1"/>
      <c r="BGU62" s="1"/>
      <c r="BGW62" s="1"/>
      <c r="BGY62" s="1"/>
      <c r="BHA62" s="1"/>
      <c r="BHC62" s="1"/>
      <c r="BHE62" s="1"/>
      <c r="BHG62" s="1"/>
      <c r="BHI62" s="1"/>
      <c r="BHK62" s="1"/>
      <c r="BHM62" s="1"/>
      <c r="BHO62" s="1"/>
      <c r="BHQ62" s="1"/>
      <c r="BHS62" s="1"/>
      <c r="BHU62" s="1"/>
      <c r="BHW62" s="1"/>
      <c r="BHY62" s="1"/>
      <c r="BIA62" s="1"/>
      <c r="BIC62" s="1"/>
      <c r="BIE62" s="1"/>
      <c r="BIG62" s="1"/>
      <c r="BII62" s="1"/>
      <c r="BIK62" s="1"/>
      <c r="BIM62" s="1"/>
      <c r="BIO62" s="1"/>
      <c r="BIQ62" s="1"/>
      <c r="BIS62" s="1"/>
      <c r="BIU62" s="1"/>
      <c r="BIW62" s="1"/>
      <c r="BIY62" s="1"/>
      <c r="BJA62" s="1"/>
      <c r="BJC62" s="1"/>
      <c r="BJE62" s="1"/>
      <c r="BJG62" s="1"/>
      <c r="BJI62" s="1"/>
      <c r="BJK62" s="1"/>
      <c r="BJM62" s="1"/>
      <c r="BJO62" s="1"/>
      <c r="BJQ62" s="1"/>
      <c r="BJS62" s="1"/>
      <c r="BJU62" s="1"/>
      <c r="BJW62" s="1"/>
      <c r="BJY62" s="1"/>
      <c r="BKA62" s="1"/>
      <c r="BKC62" s="1"/>
      <c r="BKE62" s="1"/>
      <c r="BKG62" s="1"/>
      <c r="BKI62" s="1"/>
      <c r="BKK62" s="1"/>
      <c r="BKM62" s="1"/>
      <c r="BKO62" s="1"/>
      <c r="BKQ62" s="1"/>
      <c r="BKS62" s="1"/>
      <c r="BKU62" s="1"/>
      <c r="BKW62" s="1"/>
      <c r="BKY62" s="1"/>
      <c r="BLA62" s="1"/>
      <c r="BLC62" s="1"/>
      <c r="BLE62" s="1"/>
      <c r="BLG62" s="1"/>
      <c r="BLI62" s="1"/>
      <c r="BLK62" s="1"/>
      <c r="BLM62" s="1"/>
      <c r="BLO62" s="1"/>
      <c r="BLQ62" s="1"/>
      <c r="BLS62" s="1"/>
      <c r="BLU62" s="1"/>
      <c r="BLW62" s="1"/>
      <c r="BLY62" s="1"/>
      <c r="BMA62" s="1"/>
      <c r="BMC62" s="1"/>
      <c r="BME62" s="1"/>
      <c r="BMG62" s="1"/>
      <c r="BMI62" s="1"/>
      <c r="BMK62" s="1"/>
      <c r="BMM62" s="1"/>
      <c r="BMO62" s="1"/>
      <c r="BMQ62" s="1"/>
      <c r="BMS62" s="1"/>
      <c r="BMU62" s="1"/>
      <c r="BMW62" s="1"/>
      <c r="BMY62" s="1"/>
      <c r="BNA62" s="1"/>
      <c r="BNC62" s="1"/>
      <c r="BNE62" s="1"/>
      <c r="BNG62" s="1"/>
      <c r="BNI62" s="1"/>
      <c r="BNK62" s="1"/>
      <c r="BNM62" s="1"/>
      <c r="BNO62" s="1"/>
      <c r="BNQ62" s="1"/>
      <c r="BNS62" s="1"/>
      <c r="BNU62" s="1"/>
      <c r="BNW62" s="1"/>
      <c r="BNY62" s="1"/>
      <c r="BOA62" s="1"/>
      <c r="BOC62" s="1"/>
      <c r="BOE62" s="1"/>
      <c r="BOG62" s="1"/>
      <c r="BOI62" s="1"/>
      <c r="BOK62" s="1"/>
      <c r="BOM62" s="1"/>
      <c r="BOO62" s="1"/>
      <c r="BOQ62" s="1"/>
      <c r="BOS62" s="1"/>
      <c r="BOU62" s="1"/>
      <c r="BOW62" s="1"/>
      <c r="BOY62" s="1"/>
      <c r="BPA62" s="1"/>
      <c r="BPC62" s="1"/>
      <c r="BPE62" s="1"/>
      <c r="BPG62" s="1"/>
      <c r="BPI62" s="1"/>
      <c r="BPK62" s="1"/>
      <c r="BPM62" s="1"/>
      <c r="BPO62" s="1"/>
      <c r="BPQ62" s="1"/>
      <c r="BPS62" s="1"/>
      <c r="BPU62" s="1"/>
      <c r="BPW62" s="1"/>
      <c r="BPY62" s="1"/>
      <c r="BQA62" s="1"/>
      <c r="BQC62" s="1"/>
      <c r="BQE62" s="1"/>
      <c r="BQG62" s="1"/>
      <c r="BQI62" s="1"/>
      <c r="BQK62" s="1"/>
      <c r="BQM62" s="1"/>
      <c r="BQO62" s="1"/>
      <c r="BQQ62" s="1"/>
      <c r="BQS62" s="1"/>
      <c r="BQU62" s="1"/>
      <c r="BQW62" s="1"/>
      <c r="BQY62" s="1"/>
      <c r="BRA62" s="1"/>
      <c r="BRC62" s="1"/>
      <c r="BRE62" s="1"/>
      <c r="BRG62" s="1"/>
      <c r="BRI62" s="1"/>
      <c r="BRK62" s="1"/>
      <c r="BRM62" s="1"/>
      <c r="BRO62" s="1"/>
      <c r="BRQ62" s="1"/>
      <c r="BRS62" s="1"/>
      <c r="BRU62" s="1"/>
      <c r="BRW62" s="1"/>
      <c r="BRY62" s="1"/>
      <c r="BSA62" s="1"/>
      <c r="BSC62" s="1"/>
      <c r="BSE62" s="1"/>
      <c r="BSG62" s="1"/>
      <c r="BSI62" s="1"/>
      <c r="BSK62" s="1"/>
      <c r="BSM62" s="1"/>
      <c r="BSO62" s="1"/>
      <c r="BSQ62" s="1"/>
      <c r="BSS62" s="1"/>
      <c r="BSU62" s="1"/>
      <c r="BSW62" s="1"/>
      <c r="BSY62" s="1"/>
      <c r="BTA62" s="1"/>
      <c r="BTC62" s="1"/>
      <c r="BTE62" s="1"/>
      <c r="BTG62" s="1"/>
      <c r="BTI62" s="1"/>
      <c r="BTK62" s="1"/>
      <c r="BTM62" s="1"/>
      <c r="BTO62" s="1"/>
      <c r="BTQ62" s="1"/>
      <c r="BTS62" s="1"/>
      <c r="BTU62" s="1"/>
      <c r="BTW62" s="1"/>
      <c r="BTY62" s="1"/>
      <c r="BUA62" s="1"/>
      <c r="BUC62" s="1"/>
      <c r="BUE62" s="1"/>
      <c r="BUG62" s="1"/>
      <c r="BUI62" s="1"/>
      <c r="BUK62" s="1"/>
      <c r="BUM62" s="1"/>
      <c r="BUO62" s="1"/>
      <c r="BUQ62" s="1"/>
      <c r="BUS62" s="1"/>
      <c r="BUU62" s="1"/>
      <c r="BUW62" s="1"/>
      <c r="BUY62" s="1"/>
      <c r="BVA62" s="1"/>
      <c r="BVC62" s="1"/>
      <c r="BVE62" s="1"/>
      <c r="BVG62" s="1"/>
      <c r="BVI62" s="1"/>
      <c r="BVK62" s="1"/>
      <c r="BVM62" s="1"/>
      <c r="BVO62" s="1"/>
      <c r="BVQ62" s="1"/>
      <c r="BVS62" s="1"/>
      <c r="BVU62" s="1"/>
      <c r="BVW62" s="1"/>
      <c r="BVY62" s="1"/>
      <c r="BWA62" s="1"/>
      <c r="BWC62" s="1"/>
      <c r="BWE62" s="1"/>
      <c r="BWG62" s="1"/>
      <c r="BWI62" s="1"/>
      <c r="BWK62" s="1"/>
      <c r="BWM62" s="1"/>
      <c r="BWO62" s="1"/>
      <c r="BWQ62" s="1"/>
      <c r="BWS62" s="1"/>
      <c r="BWU62" s="1"/>
      <c r="BWW62" s="1"/>
      <c r="BWY62" s="1"/>
      <c r="BXA62" s="1"/>
      <c r="BXC62" s="1"/>
      <c r="BXE62" s="1"/>
      <c r="BXG62" s="1"/>
      <c r="BXI62" s="1"/>
      <c r="BXK62" s="1"/>
      <c r="BXM62" s="1"/>
      <c r="BXO62" s="1"/>
      <c r="BXQ62" s="1"/>
      <c r="BXS62" s="1"/>
      <c r="BXU62" s="1"/>
      <c r="BXW62" s="1"/>
      <c r="BXY62" s="1"/>
      <c r="BYA62" s="1"/>
      <c r="BYC62" s="1"/>
      <c r="BYE62" s="1"/>
      <c r="BYG62" s="1"/>
      <c r="BYI62" s="1"/>
      <c r="BYK62" s="1"/>
      <c r="BYM62" s="1"/>
      <c r="BYO62" s="1"/>
      <c r="BYQ62" s="1"/>
      <c r="BYS62" s="1"/>
      <c r="BYU62" s="1"/>
      <c r="BYW62" s="1"/>
      <c r="BYY62" s="1"/>
      <c r="BZA62" s="1"/>
      <c r="BZC62" s="1"/>
      <c r="BZE62" s="1"/>
      <c r="BZG62" s="1"/>
      <c r="BZI62" s="1"/>
      <c r="BZK62" s="1"/>
      <c r="BZM62" s="1"/>
      <c r="BZO62" s="1"/>
      <c r="BZQ62" s="1"/>
      <c r="BZS62" s="1"/>
      <c r="BZU62" s="1"/>
      <c r="BZW62" s="1"/>
      <c r="BZY62" s="1"/>
      <c r="CAA62" s="1"/>
      <c r="CAC62" s="1"/>
      <c r="CAE62" s="1"/>
      <c r="CAG62" s="1"/>
      <c r="CAI62" s="1"/>
      <c r="CAK62" s="1"/>
      <c r="CAM62" s="1"/>
      <c r="CAO62" s="1"/>
      <c r="CAQ62" s="1"/>
      <c r="CAS62" s="1"/>
      <c r="CAU62" s="1"/>
      <c r="CAW62" s="1"/>
      <c r="CAY62" s="1"/>
      <c r="CBA62" s="1"/>
      <c r="CBC62" s="1"/>
      <c r="CBE62" s="1"/>
      <c r="CBG62" s="1"/>
      <c r="CBI62" s="1"/>
      <c r="CBK62" s="1"/>
      <c r="CBM62" s="1"/>
      <c r="CBO62" s="1"/>
      <c r="CBQ62" s="1"/>
      <c r="CBS62" s="1"/>
      <c r="CBU62" s="1"/>
      <c r="CBW62" s="1"/>
      <c r="CBY62" s="1"/>
      <c r="CCA62" s="1"/>
      <c r="CCC62" s="1"/>
      <c r="CCE62" s="1"/>
      <c r="CCG62" s="1"/>
      <c r="CCI62" s="1"/>
      <c r="CCK62" s="1"/>
      <c r="CCM62" s="1"/>
      <c r="CCO62" s="1"/>
      <c r="CCQ62" s="1"/>
      <c r="CCS62" s="1"/>
      <c r="CCU62" s="1"/>
      <c r="CCW62" s="1"/>
      <c r="CCY62" s="1"/>
      <c r="CDA62" s="1"/>
      <c r="CDC62" s="1"/>
      <c r="CDE62" s="1"/>
      <c r="CDG62" s="1"/>
      <c r="CDI62" s="1"/>
      <c r="CDK62" s="1"/>
      <c r="CDM62" s="1"/>
      <c r="CDO62" s="1"/>
      <c r="CDQ62" s="1"/>
      <c r="CDS62" s="1"/>
      <c r="CDU62" s="1"/>
      <c r="CDW62" s="1"/>
      <c r="CDY62" s="1"/>
      <c r="CEA62" s="1"/>
      <c r="CEC62" s="1"/>
      <c r="CEE62" s="1"/>
      <c r="CEG62" s="1"/>
      <c r="CEI62" s="1"/>
      <c r="CEK62" s="1"/>
      <c r="CEM62" s="1"/>
      <c r="CEO62" s="1"/>
      <c r="CEQ62" s="1"/>
      <c r="CES62" s="1"/>
      <c r="CEU62" s="1"/>
      <c r="CEW62" s="1"/>
      <c r="CEY62" s="1"/>
      <c r="CFA62" s="1"/>
      <c r="CFC62" s="1"/>
      <c r="CFE62" s="1"/>
      <c r="CFG62" s="1"/>
      <c r="CFI62" s="1"/>
      <c r="CFK62" s="1"/>
      <c r="CFM62" s="1"/>
      <c r="CFO62" s="1"/>
      <c r="CFQ62" s="1"/>
      <c r="CFS62" s="1"/>
      <c r="CFU62" s="1"/>
      <c r="CFW62" s="1"/>
      <c r="CFY62" s="1"/>
      <c r="CGA62" s="1"/>
      <c r="CGC62" s="1"/>
      <c r="CGE62" s="1"/>
      <c r="CGG62" s="1"/>
      <c r="CGI62" s="1"/>
      <c r="CGK62" s="1"/>
      <c r="CGM62" s="1"/>
      <c r="CGO62" s="1"/>
      <c r="CGQ62" s="1"/>
      <c r="CGS62" s="1"/>
      <c r="CGU62" s="1"/>
      <c r="CGW62" s="1"/>
      <c r="CGY62" s="1"/>
      <c r="CHA62" s="1"/>
      <c r="CHC62" s="1"/>
      <c r="CHE62" s="1"/>
      <c r="CHG62" s="1"/>
      <c r="CHI62" s="1"/>
      <c r="CHK62" s="1"/>
      <c r="CHM62" s="1"/>
      <c r="CHO62" s="1"/>
      <c r="CHQ62" s="1"/>
      <c r="CHS62" s="1"/>
      <c r="CHU62" s="1"/>
      <c r="CHW62" s="1"/>
      <c r="CHY62" s="1"/>
      <c r="CIA62" s="1"/>
      <c r="CIC62" s="1"/>
      <c r="CIE62" s="1"/>
      <c r="CIG62" s="1"/>
      <c r="CII62" s="1"/>
      <c r="CIK62" s="1"/>
      <c r="CIM62" s="1"/>
      <c r="CIO62" s="1"/>
      <c r="CIQ62" s="1"/>
      <c r="CIS62" s="1"/>
      <c r="CIU62" s="1"/>
      <c r="CIW62" s="1"/>
      <c r="CIY62" s="1"/>
      <c r="CJA62" s="1"/>
      <c r="CJC62" s="1"/>
      <c r="CJE62" s="1"/>
      <c r="CJG62" s="1"/>
      <c r="CJI62" s="1"/>
      <c r="CJK62" s="1"/>
      <c r="CJM62" s="1"/>
      <c r="CJO62" s="1"/>
      <c r="CJQ62" s="1"/>
      <c r="CJS62" s="1"/>
      <c r="CJU62" s="1"/>
      <c r="CJW62" s="1"/>
      <c r="CJY62" s="1"/>
      <c r="CKA62" s="1"/>
      <c r="CKC62" s="1"/>
      <c r="CKE62" s="1"/>
      <c r="CKG62" s="1"/>
      <c r="CKI62" s="1"/>
      <c r="CKK62" s="1"/>
      <c r="CKM62" s="1"/>
      <c r="CKO62" s="1"/>
      <c r="CKQ62" s="1"/>
      <c r="CKS62" s="1"/>
      <c r="CKU62" s="1"/>
      <c r="CKW62" s="1"/>
      <c r="CKY62" s="1"/>
      <c r="CLA62" s="1"/>
      <c r="CLC62" s="1"/>
      <c r="CLE62" s="1"/>
      <c r="CLG62" s="1"/>
      <c r="CLI62" s="1"/>
      <c r="CLK62" s="1"/>
      <c r="CLM62" s="1"/>
      <c r="CLO62" s="1"/>
      <c r="CLQ62" s="1"/>
      <c r="CLS62" s="1"/>
      <c r="CLU62" s="1"/>
      <c r="CLW62" s="1"/>
      <c r="CLY62" s="1"/>
      <c r="CMA62" s="1"/>
      <c r="CMC62" s="1"/>
      <c r="CME62" s="1"/>
      <c r="CMG62" s="1"/>
      <c r="CMI62" s="1"/>
      <c r="CMK62" s="1"/>
      <c r="CMM62" s="1"/>
      <c r="CMO62" s="1"/>
      <c r="CMQ62" s="1"/>
      <c r="CMS62" s="1"/>
      <c r="CMU62" s="1"/>
      <c r="CMW62" s="1"/>
      <c r="CMY62" s="1"/>
      <c r="CNA62" s="1"/>
      <c r="CNC62" s="1"/>
      <c r="CNE62" s="1"/>
      <c r="CNG62" s="1"/>
      <c r="CNI62" s="1"/>
      <c r="CNK62" s="1"/>
      <c r="CNM62" s="1"/>
      <c r="CNO62" s="1"/>
      <c r="CNQ62" s="1"/>
      <c r="CNS62" s="1"/>
      <c r="CNU62" s="1"/>
      <c r="CNW62" s="1"/>
      <c r="CNY62" s="1"/>
      <c r="COA62" s="1"/>
      <c r="COC62" s="1"/>
      <c r="COE62" s="1"/>
      <c r="COG62" s="1"/>
      <c r="COI62" s="1"/>
      <c r="COK62" s="1"/>
      <c r="COM62" s="1"/>
      <c r="COO62" s="1"/>
      <c r="COQ62" s="1"/>
      <c r="COS62" s="1"/>
      <c r="COU62" s="1"/>
      <c r="COW62" s="1"/>
      <c r="COY62" s="1"/>
      <c r="CPA62" s="1"/>
      <c r="CPC62" s="1"/>
      <c r="CPE62" s="1"/>
      <c r="CPG62" s="1"/>
      <c r="CPI62" s="1"/>
      <c r="CPK62" s="1"/>
      <c r="CPM62" s="1"/>
      <c r="CPO62" s="1"/>
      <c r="CPQ62" s="1"/>
      <c r="CPS62" s="1"/>
      <c r="CPU62" s="1"/>
      <c r="CPW62" s="1"/>
      <c r="CPY62" s="1"/>
      <c r="CQA62" s="1"/>
      <c r="CQC62" s="1"/>
      <c r="CQE62" s="1"/>
      <c r="CQG62" s="1"/>
      <c r="CQI62" s="1"/>
      <c r="CQK62" s="1"/>
      <c r="CQM62" s="1"/>
      <c r="CQO62" s="1"/>
      <c r="CQQ62" s="1"/>
      <c r="CQS62" s="1"/>
      <c r="CQU62" s="1"/>
      <c r="CQW62" s="1"/>
      <c r="CQY62" s="1"/>
      <c r="CRA62" s="1"/>
      <c r="CRC62" s="1"/>
      <c r="CRE62" s="1"/>
      <c r="CRG62" s="1"/>
      <c r="CRI62" s="1"/>
      <c r="CRK62" s="1"/>
      <c r="CRM62" s="1"/>
      <c r="CRO62" s="1"/>
      <c r="CRQ62" s="1"/>
      <c r="CRS62" s="1"/>
      <c r="CRU62" s="1"/>
      <c r="CRW62" s="1"/>
      <c r="CRY62" s="1"/>
      <c r="CSA62" s="1"/>
      <c r="CSC62" s="1"/>
      <c r="CSE62" s="1"/>
      <c r="CSG62" s="1"/>
      <c r="CSI62" s="1"/>
      <c r="CSK62" s="1"/>
      <c r="CSM62" s="1"/>
      <c r="CSO62" s="1"/>
      <c r="CSQ62" s="1"/>
      <c r="CSS62" s="1"/>
      <c r="CSU62" s="1"/>
      <c r="CSW62" s="1"/>
      <c r="CSY62" s="1"/>
      <c r="CTA62" s="1"/>
      <c r="CTC62" s="1"/>
      <c r="CTE62" s="1"/>
      <c r="CTG62" s="1"/>
      <c r="CTI62" s="1"/>
      <c r="CTK62" s="1"/>
      <c r="CTM62" s="1"/>
      <c r="CTO62" s="1"/>
      <c r="CTQ62" s="1"/>
      <c r="CTS62" s="1"/>
      <c r="CTU62" s="1"/>
      <c r="CTW62" s="1"/>
      <c r="CTY62" s="1"/>
      <c r="CUA62" s="1"/>
      <c r="CUC62" s="1"/>
      <c r="CUE62" s="1"/>
      <c r="CUG62" s="1"/>
      <c r="CUI62" s="1"/>
      <c r="CUK62" s="1"/>
      <c r="CUM62" s="1"/>
      <c r="CUO62" s="1"/>
      <c r="CUQ62" s="1"/>
      <c r="CUS62" s="1"/>
      <c r="CUU62" s="1"/>
      <c r="CUW62" s="1"/>
      <c r="CUY62" s="1"/>
      <c r="CVA62" s="1"/>
      <c r="CVC62" s="1"/>
      <c r="CVE62" s="1"/>
      <c r="CVG62" s="1"/>
      <c r="CVI62" s="1"/>
      <c r="CVK62" s="1"/>
      <c r="CVM62" s="1"/>
      <c r="CVO62" s="1"/>
      <c r="CVQ62" s="1"/>
      <c r="CVS62" s="1"/>
      <c r="CVU62" s="1"/>
      <c r="CVW62" s="1"/>
      <c r="CVY62" s="1"/>
      <c r="CWA62" s="1"/>
      <c r="CWC62" s="1"/>
      <c r="CWE62" s="1"/>
      <c r="CWG62" s="1"/>
      <c r="CWI62" s="1"/>
      <c r="CWK62" s="1"/>
      <c r="CWM62" s="1"/>
      <c r="CWO62" s="1"/>
      <c r="CWQ62" s="1"/>
      <c r="CWS62" s="1"/>
      <c r="CWU62" s="1"/>
      <c r="CWW62" s="1"/>
      <c r="CWY62" s="1"/>
      <c r="CXA62" s="1"/>
      <c r="CXC62" s="1"/>
      <c r="CXE62" s="1"/>
      <c r="CXG62" s="1"/>
      <c r="CXI62" s="1"/>
      <c r="CXK62" s="1"/>
      <c r="CXM62" s="1"/>
      <c r="CXO62" s="1"/>
      <c r="CXQ62" s="1"/>
      <c r="CXS62" s="1"/>
      <c r="CXU62" s="1"/>
      <c r="CXW62" s="1"/>
      <c r="CXY62" s="1"/>
      <c r="CYA62" s="1"/>
      <c r="CYC62" s="1"/>
      <c r="CYE62" s="1"/>
      <c r="CYG62" s="1"/>
      <c r="CYI62" s="1"/>
      <c r="CYK62" s="1"/>
      <c r="CYM62" s="1"/>
      <c r="CYO62" s="1"/>
      <c r="CYQ62" s="1"/>
      <c r="CYS62" s="1"/>
      <c r="CYU62" s="1"/>
      <c r="CYW62" s="1"/>
      <c r="CYY62" s="1"/>
      <c r="CZA62" s="1"/>
      <c r="CZC62" s="1"/>
      <c r="CZE62" s="1"/>
      <c r="CZG62" s="1"/>
      <c r="CZI62" s="1"/>
      <c r="CZK62" s="1"/>
      <c r="CZM62" s="1"/>
      <c r="CZO62" s="1"/>
      <c r="CZQ62" s="1"/>
      <c r="CZS62" s="1"/>
      <c r="CZU62" s="1"/>
      <c r="CZW62" s="1"/>
      <c r="CZY62" s="1"/>
      <c r="DAA62" s="1"/>
      <c r="DAC62" s="1"/>
      <c r="DAE62" s="1"/>
      <c r="DAG62" s="1"/>
      <c r="DAI62" s="1"/>
      <c r="DAK62" s="1"/>
      <c r="DAM62" s="1"/>
      <c r="DAO62" s="1"/>
      <c r="DAQ62" s="1"/>
      <c r="DAS62" s="1"/>
      <c r="DAU62" s="1"/>
      <c r="DAW62" s="1"/>
      <c r="DAY62" s="1"/>
      <c r="DBA62" s="1"/>
      <c r="DBC62" s="1"/>
      <c r="DBE62" s="1"/>
      <c r="DBG62" s="1"/>
      <c r="DBI62" s="1"/>
      <c r="DBK62" s="1"/>
      <c r="DBM62" s="1"/>
      <c r="DBO62" s="1"/>
      <c r="DBQ62" s="1"/>
      <c r="DBS62" s="1"/>
      <c r="DBU62" s="1"/>
      <c r="DBW62" s="1"/>
      <c r="DBY62" s="1"/>
      <c r="DCA62" s="1"/>
      <c r="DCC62" s="1"/>
      <c r="DCE62" s="1"/>
      <c r="DCG62" s="1"/>
      <c r="DCI62" s="1"/>
      <c r="DCK62" s="1"/>
      <c r="DCM62" s="1"/>
      <c r="DCO62" s="1"/>
      <c r="DCQ62" s="1"/>
      <c r="DCS62" s="1"/>
      <c r="DCU62" s="1"/>
      <c r="DCW62" s="1"/>
      <c r="DCY62" s="1"/>
      <c r="DDA62" s="1"/>
      <c r="DDC62" s="1"/>
      <c r="DDE62" s="1"/>
      <c r="DDG62" s="1"/>
      <c r="DDI62" s="1"/>
      <c r="DDK62" s="1"/>
      <c r="DDM62" s="1"/>
      <c r="DDO62" s="1"/>
      <c r="DDQ62" s="1"/>
      <c r="DDS62" s="1"/>
      <c r="DDU62" s="1"/>
      <c r="DDW62" s="1"/>
      <c r="DDY62" s="1"/>
      <c r="DEA62" s="1"/>
      <c r="DEC62" s="1"/>
      <c r="DEE62" s="1"/>
      <c r="DEG62" s="1"/>
      <c r="DEI62" s="1"/>
      <c r="DEK62" s="1"/>
      <c r="DEM62" s="1"/>
      <c r="DEO62" s="1"/>
      <c r="DEQ62" s="1"/>
      <c r="DES62" s="1"/>
      <c r="DEU62" s="1"/>
      <c r="DEW62" s="1"/>
      <c r="DEY62" s="1"/>
      <c r="DFA62" s="1"/>
      <c r="DFC62" s="1"/>
      <c r="DFE62" s="1"/>
      <c r="DFG62" s="1"/>
      <c r="DFI62" s="1"/>
      <c r="DFK62" s="1"/>
      <c r="DFM62" s="1"/>
      <c r="DFO62" s="1"/>
      <c r="DFQ62" s="1"/>
      <c r="DFS62" s="1"/>
      <c r="DFU62" s="1"/>
      <c r="DFW62" s="1"/>
      <c r="DFY62" s="1"/>
      <c r="DGA62" s="1"/>
      <c r="DGC62" s="1"/>
      <c r="DGE62" s="1"/>
      <c r="DGG62" s="1"/>
      <c r="DGI62" s="1"/>
      <c r="DGK62" s="1"/>
      <c r="DGM62" s="1"/>
      <c r="DGO62" s="1"/>
      <c r="DGQ62" s="1"/>
      <c r="DGS62" s="1"/>
      <c r="DGU62" s="1"/>
      <c r="DGW62" s="1"/>
      <c r="DGY62" s="1"/>
      <c r="DHA62" s="1"/>
      <c r="DHC62" s="1"/>
      <c r="DHE62" s="1"/>
      <c r="DHG62" s="1"/>
      <c r="DHI62" s="1"/>
      <c r="DHK62" s="1"/>
      <c r="DHM62" s="1"/>
      <c r="DHO62" s="1"/>
      <c r="DHQ62" s="1"/>
      <c r="DHS62" s="1"/>
      <c r="DHU62" s="1"/>
      <c r="DHW62" s="1"/>
      <c r="DHY62" s="1"/>
      <c r="DIA62" s="1"/>
      <c r="DIC62" s="1"/>
      <c r="DIE62" s="1"/>
      <c r="DIG62" s="1"/>
      <c r="DII62" s="1"/>
      <c r="DIK62" s="1"/>
      <c r="DIM62" s="1"/>
      <c r="DIO62" s="1"/>
      <c r="DIQ62" s="1"/>
      <c r="DIS62" s="1"/>
      <c r="DIU62" s="1"/>
      <c r="DIW62" s="1"/>
      <c r="DIY62" s="1"/>
      <c r="DJA62" s="1"/>
      <c r="DJC62" s="1"/>
      <c r="DJE62" s="1"/>
      <c r="DJG62" s="1"/>
      <c r="DJI62" s="1"/>
      <c r="DJK62" s="1"/>
      <c r="DJM62" s="1"/>
      <c r="DJO62" s="1"/>
      <c r="DJQ62" s="1"/>
      <c r="DJS62" s="1"/>
      <c r="DJU62" s="1"/>
      <c r="DJW62" s="1"/>
      <c r="DJY62" s="1"/>
      <c r="DKA62" s="1"/>
      <c r="DKC62" s="1"/>
      <c r="DKE62" s="1"/>
      <c r="DKG62" s="1"/>
      <c r="DKI62" s="1"/>
      <c r="DKK62" s="1"/>
      <c r="DKM62" s="1"/>
      <c r="DKO62" s="1"/>
      <c r="DKQ62" s="1"/>
      <c r="DKS62" s="1"/>
      <c r="DKU62" s="1"/>
      <c r="DKW62" s="1"/>
      <c r="DKY62" s="1"/>
      <c r="DLA62" s="1"/>
      <c r="DLC62" s="1"/>
      <c r="DLE62" s="1"/>
      <c r="DLG62" s="1"/>
      <c r="DLI62" s="1"/>
      <c r="DLK62" s="1"/>
      <c r="DLM62" s="1"/>
      <c r="DLO62" s="1"/>
      <c r="DLQ62" s="1"/>
      <c r="DLS62" s="1"/>
      <c r="DLU62" s="1"/>
      <c r="DLW62" s="1"/>
      <c r="DLY62" s="1"/>
      <c r="DMA62" s="1"/>
      <c r="DMC62" s="1"/>
      <c r="DME62" s="1"/>
      <c r="DMG62" s="1"/>
      <c r="DMI62" s="1"/>
      <c r="DMK62" s="1"/>
      <c r="DMM62" s="1"/>
      <c r="DMO62" s="1"/>
      <c r="DMQ62" s="1"/>
      <c r="DMS62" s="1"/>
      <c r="DMU62" s="1"/>
      <c r="DMW62" s="1"/>
      <c r="DMY62" s="1"/>
      <c r="DNA62" s="1"/>
      <c r="DNC62" s="1"/>
      <c r="DNE62" s="1"/>
      <c r="DNG62" s="1"/>
      <c r="DNI62" s="1"/>
      <c r="DNK62" s="1"/>
      <c r="DNM62" s="1"/>
      <c r="DNO62" s="1"/>
      <c r="DNQ62" s="1"/>
      <c r="DNS62" s="1"/>
      <c r="DNU62" s="1"/>
      <c r="DNW62" s="1"/>
      <c r="DNY62" s="1"/>
      <c r="DOA62" s="1"/>
      <c r="DOC62" s="1"/>
      <c r="DOE62" s="1"/>
      <c r="DOG62" s="1"/>
      <c r="DOI62" s="1"/>
      <c r="DOK62" s="1"/>
      <c r="DOM62" s="1"/>
      <c r="DOO62" s="1"/>
      <c r="DOQ62" s="1"/>
      <c r="DOS62" s="1"/>
      <c r="DOU62" s="1"/>
      <c r="DOW62" s="1"/>
      <c r="DOY62" s="1"/>
      <c r="DPA62" s="1"/>
      <c r="DPC62" s="1"/>
      <c r="DPE62" s="1"/>
      <c r="DPG62" s="1"/>
      <c r="DPI62" s="1"/>
      <c r="DPK62" s="1"/>
      <c r="DPM62" s="1"/>
      <c r="DPO62" s="1"/>
      <c r="DPQ62" s="1"/>
      <c r="DPS62" s="1"/>
      <c r="DPU62" s="1"/>
      <c r="DPW62" s="1"/>
      <c r="DPY62" s="1"/>
      <c r="DQA62" s="1"/>
      <c r="DQC62" s="1"/>
      <c r="DQE62" s="1"/>
      <c r="DQG62" s="1"/>
      <c r="DQI62" s="1"/>
      <c r="DQK62" s="1"/>
      <c r="DQM62" s="1"/>
      <c r="DQO62" s="1"/>
      <c r="DQQ62" s="1"/>
      <c r="DQS62" s="1"/>
      <c r="DQU62" s="1"/>
      <c r="DQW62" s="1"/>
      <c r="DQY62" s="1"/>
      <c r="DRA62" s="1"/>
      <c r="DRC62" s="1"/>
      <c r="DRE62" s="1"/>
      <c r="DRG62" s="1"/>
      <c r="DRI62" s="1"/>
      <c r="DRK62" s="1"/>
      <c r="DRM62" s="1"/>
      <c r="DRO62" s="1"/>
      <c r="DRQ62" s="1"/>
      <c r="DRS62" s="1"/>
      <c r="DRU62" s="1"/>
      <c r="DRW62" s="1"/>
      <c r="DRY62" s="1"/>
      <c r="DSA62" s="1"/>
      <c r="DSC62" s="1"/>
      <c r="DSE62" s="1"/>
      <c r="DSG62" s="1"/>
      <c r="DSI62" s="1"/>
      <c r="DSK62" s="1"/>
      <c r="DSM62" s="1"/>
      <c r="DSO62" s="1"/>
      <c r="DSQ62" s="1"/>
      <c r="DSS62" s="1"/>
      <c r="DSU62" s="1"/>
      <c r="DSW62" s="1"/>
      <c r="DSY62" s="1"/>
      <c r="DTA62" s="1"/>
      <c r="DTC62" s="1"/>
      <c r="DTE62" s="1"/>
      <c r="DTG62" s="1"/>
      <c r="DTI62" s="1"/>
      <c r="DTK62" s="1"/>
      <c r="DTM62" s="1"/>
      <c r="DTO62" s="1"/>
      <c r="DTQ62" s="1"/>
      <c r="DTS62" s="1"/>
      <c r="DTU62" s="1"/>
      <c r="DTW62" s="1"/>
      <c r="DTY62" s="1"/>
      <c r="DUA62" s="1"/>
      <c r="DUC62" s="1"/>
      <c r="DUE62" s="1"/>
      <c r="DUG62" s="1"/>
      <c r="DUI62" s="1"/>
      <c r="DUK62" s="1"/>
      <c r="DUM62" s="1"/>
      <c r="DUO62" s="1"/>
      <c r="DUQ62" s="1"/>
      <c r="DUS62" s="1"/>
      <c r="DUU62" s="1"/>
      <c r="DUW62" s="1"/>
      <c r="DUY62" s="1"/>
      <c r="DVA62" s="1"/>
      <c r="DVC62" s="1"/>
      <c r="DVE62" s="1"/>
      <c r="DVG62" s="1"/>
      <c r="DVI62" s="1"/>
      <c r="DVK62" s="1"/>
      <c r="DVM62" s="1"/>
      <c r="DVO62" s="1"/>
      <c r="DVQ62" s="1"/>
      <c r="DVS62" s="1"/>
      <c r="DVU62" s="1"/>
      <c r="DVW62" s="1"/>
      <c r="DVY62" s="1"/>
      <c r="DWA62" s="1"/>
      <c r="DWC62" s="1"/>
      <c r="DWE62" s="1"/>
      <c r="DWG62" s="1"/>
      <c r="DWI62" s="1"/>
      <c r="DWK62" s="1"/>
      <c r="DWM62" s="1"/>
      <c r="DWO62" s="1"/>
      <c r="DWQ62" s="1"/>
      <c r="DWS62" s="1"/>
      <c r="DWU62" s="1"/>
      <c r="DWW62" s="1"/>
      <c r="DWY62" s="1"/>
      <c r="DXA62" s="1"/>
      <c r="DXC62" s="1"/>
      <c r="DXE62" s="1"/>
      <c r="DXG62" s="1"/>
      <c r="DXI62" s="1"/>
      <c r="DXK62" s="1"/>
      <c r="DXM62" s="1"/>
      <c r="DXO62" s="1"/>
      <c r="DXQ62" s="1"/>
      <c r="DXS62" s="1"/>
      <c r="DXU62" s="1"/>
      <c r="DXW62" s="1"/>
      <c r="DXY62" s="1"/>
      <c r="DYA62" s="1"/>
      <c r="DYC62" s="1"/>
      <c r="DYE62" s="1"/>
      <c r="DYG62" s="1"/>
      <c r="DYI62" s="1"/>
      <c r="DYK62" s="1"/>
      <c r="DYM62" s="1"/>
      <c r="DYO62" s="1"/>
      <c r="DYQ62" s="1"/>
      <c r="DYS62" s="1"/>
      <c r="DYU62" s="1"/>
      <c r="DYW62" s="1"/>
      <c r="DYY62" s="1"/>
      <c r="DZA62" s="1"/>
      <c r="DZC62" s="1"/>
      <c r="DZE62" s="1"/>
      <c r="DZG62" s="1"/>
      <c r="DZI62" s="1"/>
      <c r="DZK62" s="1"/>
      <c r="DZM62" s="1"/>
      <c r="DZO62" s="1"/>
      <c r="DZQ62" s="1"/>
      <c r="DZS62" s="1"/>
      <c r="DZU62" s="1"/>
      <c r="DZW62" s="1"/>
      <c r="DZY62" s="1"/>
      <c r="EAA62" s="1"/>
      <c r="EAC62" s="1"/>
      <c r="EAE62" s="1"/>
      <c r="EAG62" s="1"/>
      <c r="EAI62" s="1"/>
      <c r="EAK62" s="1"/>
      <c r="EAM62" s="1"/>
      <c r="EAO62" s="1"/>
      <c r="EAQ62" s="1"/>
      <c r="EAS62" s="1"/>
      <c r="EAU62" s="1"/>
      <c r="EAW62" s="1"/>
      <c r="EAY62" s="1"/>
      <c r="EBA62" s="1"/>
      <c r="EBC62" s="1"/>
      <c r="EBE62" s="1"/>
      <c r="EBG62" s="1"/>
      <c r="EBI62" s="1"/>
      <c r="EBK62" s="1"/>
      <c r="EBM62" s="1"/>
      <c r="EBO62" s="1"/>
      <c r="EBQ62" s="1"/>
      <c r="EBS62" s="1"/>
      <c r="EBU62" s="1"/>
      <c r="EBW62" s="1"/>
      <c r="EBY62" s="1"/>
      <c r="ECA62" s="1"/>
      <c r="ECC62" s="1"/>
      <c r="ECE62" s="1"/>
      <c r="ECG62" s="1"/>
      <c r="ECI62" s="1"/>
      <c r="ECK62" s="1"/>
      <c r="ECM62" s="1"/>
      <c r="ECO62" s="1"/>
      <c r="ECQ62" s="1"/>
      <c r="ECS62" s="1"/>
      <c r="ECU62" s="1"/>
      <c r="ECW62" s="1"/>
      <c r="ECY62" s="1"/>
      <c r="EDA62" s="1"/>
      <c r="EDC62" s="1"/>
      <c r="EDE62" s="1"/>
      <c r="EDG62" s="1"/>
      <c r="EDI62" s="1"/>
      <c r="EDK62" s="1"/>
      <c r="EDM62" s="1"/>
      <c r="EDO62" s="1"/>
      <c r="EDQ62" s="1"/>
      <c r="EDS62" s="1"/>
      <c r="EDU62" s="1"/>
      <c r="EDW62" s="1"/>
      <c r="EDY62" s="1"/>
      <c r="EEA62" s="1"/>
      <c r="EEC62" s="1"/>
      <c r="EEE62" s="1"/>
      <c r="EEG62" s="1"/>
      <c r="EEI62" s="1"/>
      <c r="EEK62" s="1"/>
      <c r="EEM62" s="1"/>
      <c r="EEO62" s="1"/>
      <c r="EEQ62" s="1"/>
      <c r="EES62" s="1"/>
      <c r="EEU62" s="1"/>
      <c r="EEW62" s="1"/>
      <c r="EEY62" s="1"/>
      <c r="EFA62" s="1"/>
      <c r="EFC62" s="1"/>
      <c r="EFE62" s="1"/>
      <c r="EFG62" s="1"/>
      <c r="EFI62" s="1"/>
      <c r="EFK62" s="1"/>
      <c r="EFM62" s="1"/>
      <c r="EFO62" s="1"/>
      <c r="EFQ62" s="1"/>
      <c r="EFS62" s="1"/>
      <c r="EFU62" s="1"/>
      <c r="EFW62" s="1"/>
      <c r="EFY62" s="1"/>
      <c r="EGA62" s="1"/>
      <c r="EGC62" s="1"/>
      <c r="EGE62" s="1"/>
      <c r="EGG62" s="1"/>
      <c r="EGI62" s="1"/>
      <c r="EGK62" s="1"/>
      <c r="EGM62" s="1"/>
      <c r="EGO62" s="1"/>
      <c r="EGQ62" s="1"/>
      <c r="EGS62" s="1"/>
      <c r="EGU62" s="1"/>
      <c r="EGW62" s="1"/>
      <c r="EGY62" s="1"/>
      <c r="EHA62" s="1"/>
      <c r="EHC62" s="1"/>
      <c r="EHE62" s="1"/>
      <c r="EHG62" s="1"/>
      <c r="EHI62" s="1"/>
      <c r="EHK62" s="1"/>
      <c r="EHM62" s="1"/>
      <c r="EHO62" s="1"/>
      <c r="EHQ62" s="1"/>
      <c r="EHS62" s="1"/>
      <c r="EHU62" s="1"/>
      <c r="EHW62" s="1"/>
      <c r="EHY62" s="1"/>
      <c r="EIA62" s="1"/>
      <c r="EIC62" s="1"/>
      <c r="EIE62" s="1"/>
      <c r="EIG62" s="1"/>
      <c r="EII62" s="1"/>
      <c r="EIK62" s="1"/>
      <c r="EIM62" s="1"/>
      <c r="EIO62" s="1"/>
      <c r="EIQ62" s="1"/>
      <c r="EIS62" s="1"/>
      <c r="EIU62" s="1"/>
      <c r="EIW62" s="1"/>
      <c r="EIY62" s="1"/>
      <c r="EJA62" s="1"/>
      <c r="EJC62" s="1"/>
      <c r="EJE62" s="1"/>
      <c r="EJG62" s="1"/>
      <c r="EJI62" s="1"/>
      <c r="EJK62" s="1"/>
      <c r="EJM62" s="1"/>
      <c r="EJO62" s="1"/>
      <c r="EJQ62" s="1"/>
      <c r="EJS62" s="1"/>
      <c r="EJU62" s="1"/>
      <c r="EJW62" s="1"/>
      <c r="EJY62" s="1"/>
      <c r="EKA62" s="1"/>
      <c r="EKC62" s="1"/>
      <c r="EKE62" s="1"/>
      <c r="EKG62" s="1"/>
      <c r="EKI62" s="1"/>
      <c r="EKK62" s="1"/>
      <c r="EKM62" s="1"/>
      <c r="EKO62" s="1"/>
      <c r="EKQ62" s="1"/>
      <c r="EKS62" s="1"/>
      <c r="EKU62" s="1"/>
      <c r="EKW62" s="1"/>
      <c r="EKY62" s="1"/>
      <c r="ELA62" s="1"/>
      <c r="ELC62" s="1"/>
      <c r="ELE62" s="1"/>
      <c r="ELG62" s="1"/>
      <c r="ELI62" s="1"/>
      <c r="ELK62" s="1"/>
      <c r="ELM62" s="1"/>
      <c r="ELO62" s="1"/>
      <c r="ELQ62" s="1"/>
      <c r="ELS62" s="1"/>
      <c r="ELU62" s="1"/>
      <c r="ELW62" s="1"/>
      <c r="ELY62" s="1"/>
      <c r="EMA62" s="1"/>
      <c r="EMC62" s="1"/>
      <c r="EME62" s="1"/>
      <c r="EMG62" s="1"/>
      <c r="EMI62" s="1"/>
      <c r="EMK62" s="1"/>
      <c r="EMM62" s="1"/>
      <c r="EMO62" s="1"/>
      <c r="EMQ62" s="1"/>
      <c r="EMS62" s="1"/>
      <c r="EMU62" s="1"/>
      <c r="EMW62" s="1"/>
      <c r="EMY62" s="1"/>
      <c r="ENA62" s="1"/>
      <c r="ENC62" s="1"/>
      <c r="ENE62" s="1"/>
      <c r="ENG62" s="1"/>
      <c r="ENI62" s="1"/>
      <c r="ENK62" s="1"/>
      <c r="ENM62" s="1"/>
      <c r="ENO62" s="1"/>
      <c r="ENQ62" s="1"/>
      <c r="ENS62" s="1"/>
      <c r="ENU62" s="1"/>
      <c r="ENW62" s="1"/>
      <c r="ENY62" s="1"/>
      <c r="EOA62" s="1"/>
      <c r="EOC62" s="1"/>
      <c r="EOE62" s="1"/>
      <c r="EOG62" s="1"/>
      <c r="EOI62" s="1"/>
      <c r="EOK62" s="1"/>
      <c r="EOM62" s="1"/>
      <c r="EOO62" s="1"/>
      <c r="EOQ62" s="1"/>
      <c r="EOS62" s="1"/>
      <c r="EOU62" s="1"/>
      <c r="EOW62" s="1"/>
      <c r="EOY62" s="1"/>
      <c r="EPA62" s="1"/>
      <c r="EPC62" s="1"/>
      <c r="EPE62" s="1"/>
      <c r="EPG62" s="1"/>
      <c r="EPI62" s="1"/>
      <c r="EPK62" s="1"/>
      <c r="EPM62" s="1"/>
      <c r="EPO62" s="1"/>
      <c r="EPQ62" s="1"/>
      <c r="EPS62" s="1"/>
      <c r="EPU62" s="1"/>
      <c r="EPW62" s="1"/>
      <c r="EPY62" s="1"/>
      <c r="EQA62" s="1"/>
      <c r="EQC62" s="1"/>
      <c r="EQE62" s="1"/>
      <c r="EQG62" s="1"/>
      <c r="EQI62" s="1"/>
      <c r="EQK62" s="1"/>
      <c r="EQM62" s="1"/>
      <c r="EQO62" s="1"/>
      <c r="EQQ62" s="1"/>
      <c r="EQS62" s="1"/>
      <c r="EQU62" s="1"/>
      <c r="EQW62" s="1"/>
      <c r="EQY62" s="1"/>
      <c r="ERA62" s="1"/>
      <c r="ERC62" s="1"/>
      <c r="ERE62" s="1"/>
      <c r="ERG62" s="1"/>
      <c r="ERI62" s="1"/>
      <c r="ERK62" s="1"/>
      <c r="ERM62" s="1"/>
      <c r="ERO62" s="1"/>
      <c r="ERQ62" s="1"/>
      <c r="ERS62" s="1"/>
      <c r="ERU62" s="1"/>
      <c r="ERW62" s="1"/>
      <c r="ERY62" s="1"/>
      <c r="ESA62" s="1"/>
      <c r="ESC62" s="1"/>
      <c r="ESE62" s="1"/>
      <c r="ESG62" s="1"/>
      <c r="ESI62" s="1"/>
      <c r="ESK62" s="1"/>
      <c r="ESM62" s="1"/>
      <c r="ESO62" s="1"/>
      <c r="ESQ62" s="1"/>
      <c r="ESS62" s="1"/>
      <c r="ESU62" s="1"/>
      <c r="ESW62" s="1"/>
      <c r="ESY62" s="1"/>
      <c r="ETA62" s="1"/>
      <c r="ETC62" s="1"/>
      <c r="ETE62" s="1"/>
      <c r="ETG62" s="1"/>
      <c r="ETI62" s="1"/>
      <c r="ETK62" s="1"/>
      <c r="ETM62" s="1"/>
      <c r="ETO62" s="1"/>
      <c r="ETQ62" s="1"/>
      <c r="ETS62" s="1"/>
      <c r="ETU62" s="1"/>
      <c r="ETW62" s="1"/>
      <c r="ETY62" s="1"/>
      <c r="EUA62" s="1"/>
      <c r="EUC62" s="1"/>
      <c r="EUE62" s="1"/>
      <c r="EUG62" s="1"/>
      <c r="EUI62" s="1"/>
      <c r="EUK62" s="1"/>
      <c r="EUM62" s="1"/>
      <c r="EUO62" s="1"/>
      <c r="EUQ62" s="1"/>
      <c r="EUS62" s="1"/>
      <c r="EUU62" s="1"/>
      <c r="EUW62" s="1"/>
      <c r="EUY62" s="1"/>
      <c r="EVA62" s="1"/>
      <c r="EVC62" s="1"/>
      <c r="EVE62" s="1"/>
      <c r="EVG62" s="1"/>
      <c r="EVI62" s="1"/>
      <c r="EVK62" s="1"/>
      <c r="EVM62" s="1"/>
      <c r="EVO62" s="1"/>
      <c r="EVQ62" s="1"/>
      <c r="EVS62" s="1"/>
      <c r="EVU62" s="1"/>
      <c r="EVW62" s="1"/>
      <c r="EVY62" s="1"/>
      <c r="EWA62" s="1"/>
      <c r="EWC62" s="1"/>
      <c r="EWE62" s="1"/>
      <c r="EWG62" s="1"/>
      <c r="EWI62" s="1"/>
      <c r="EWK62" s="1"/>
      <c r="EWM62" s="1"/>
      <c r="EWO62" s="1"/>
      <c r="EWQ62" s="1"/>
      <c r="EWS62" s="1"/>
      <c r="EWU62" s="1"/>
      <c r="EWW62" s="1"/>
      <c r="EWY62" s="1"/>
      <c r="EXA62" s="1"/>
      <c r="EXC62" s="1"/>
      <c r="EXE62" s="1"/>
      <c r="EXG62" s="1"/>
      <c r="EXI62" s="1"/>
      <c r="EXK62" s="1"/>
      <c r="EXM62" s="1"/>
      <c r="EXO62" s="1"/>
      <c r="EXQ62" s="1"/>
      <c r="EXS62" s="1"/>
      <c r="EXU62" s="1"/>
      <c r="EXW62" s="1"/>
      <c r="EXY62" s="1"/>
      <c r="EYA62" s="1"/>
      <c r="EYC62" s="1"/>
      <c r="EYE62" s="1"/>
      <c r="EYG62" s="1"/>
      <c r="EYI62" s="1"/>
      <c r="EYK62" s="1"/>
      <c r="EYM62" s="1"/>
      <c r="EYO62" s="1"/>
      <c r="EYQ62" s="1"/>
      <c r="EYS62" s="1"/>
      <c r="EYU62" s="1"/>
      <c r="EYW62" s="1"/>
      <c r="EYY62" s="1"/>
      <c r="EZA62" s="1"/>
      <c r="EZC62" s="1"/>
      <c r="EZE62" s="1"/>
      <c r="EZG62" s="1"/>
      <c r="EZI62" s="1"/>
      <c r="EZK62" s="1"/>
      <c r="EZM62" s="1"/>
      <c r="EZO62" s="1"/>
      <c r="EZQ62" s="1"/>
      <c r="EZS62" s="1"/>
      <c r="EZU62" s="1"/>
      <c r="EZW62" s="1"/>
      <c r="EZY62" s="1"/>
      <c r="FAA62" s="1"/>
      <c r="FAC62" s="1"/>
      <c r="FAE62" s="1"/>
      <c r="FAG62" s="1"/>
      <c r="FAI62" s="1"/>
      <c r="FAK62" s="1"/>
      <c r="FAM62" s="1"/>
      <c r="FAO62" s="1"/>
      <c r="FAQ62" s="1"/>
      <c r="FAS62" s="1"/>
      <c r="FAU62" s="1"/>
      <c r="FAW62" s="1"/>
      <c r="FAY62" s="1"/>
      <c r="FBA62" s="1"/>
      <c r="FBC62" s="1"/>
      <c r="FBE62" s="1"/>
      <c r="FBG62" s="1"/>
      <c r="FBI62" s="1"/>
      <c r="FBK62" s="1"/>
      <c r="FBM62" s="1"/>
      <c r="FBO62" s="1"/>
      <c r="FBQ62" s="1"/>
      <c r="FBS62" s="1"/>
      <c r="FBU62" s="1"/>
      <c r="FBW62" s="1"/>
      <c r="FBY62" s="1"/>
      <c r="FCA62" s="1"/>
      <c r="FCC62" s="1"/>
      <c r="FCE62" s="1"/>
      <c r="FCG62" s="1"/>
      <c r="FCI62" s="1"/>
      <c r="FCK62" s="1"/>
      <c r="FCM62" s="1"/>
      <c r="FCO62" s="1"/>
      <c r="FCQ62" s="1"/>
      <c r="FCS62" s="1"/>
      <c r="FCU62" s="1"/>
      <c r="FCW62" s="1"/>
      <c r="FCY62" s="1"/>
      <c r="FDA62" s="1"/>
      <c r="FDC62" s="1"/>
      <c r="FDE62" s="1"/>
      <c r="FDG62" s="1"/>
      <c r="FDI62" s="1"/>
      <c r="FDK62" s="1"/>
      <c r="FDM62" s="1"/>
      <c r="FDO62" s="1"/>
      <c r="FDQ62" s="1"/>
      <c r="FDS62" s="1"/>
      <c r="FDU62" s="1"/>
      <c r="FDW62" s="1"/>
      <c r="FDY62" s="1"/>
      <c r="FEA62" s="1"/>
      <c r="FEC62" s="1"/>
      <c r="FEE62" s="1"/>
      <c r="FEG62" s="1"/>
      <c r="FEI62" s="1"/>
      <c r="FEK62" s="1"/>
      <c r="FEM62" s="1"/>
      <c r="FEO62" s="1"/>
      <c r="FEQ62" s="1"/>
      <c r="FES62" s="1"/>
      <c r="FEU62" s="1"/>
      <c r="FEW62" s="1"/>
      <c r="FEY62" s="1"/>
      <c r="FFA62" s="1"/>
      <c r="FFC62" s="1"/>
      <c r="FFE62" s="1"/>
      <c r="FFG62" s="1"/>
      <c r="FFI62" s="1"/>
      <c r="FFK62" s="1"/>
      <c r="FFM62" s="1"/>
      <c r="FFO62" s="1"/>
      <c r="FFQ62" s="1"/>
      <c r="FFS62" s="1"/>
      <c r="FFU62" s="1"/>
      <c r="FFW62" s="1"/>
      <c r="FFY62" s="1"/>
      <c r="FGA62" s="1"/>
      <c r="FGC62" s="1"/>
      <c r="FGE62" s="1"/>
      <c r="FGG62" s="1"/>
      <c r="FGI62" s="1"/>
      <c r="FGK62" s="1"/>
      <c r="FGM62" s="1"/>
      <c r="FGO62" s="1"/>
      <c r="FGQ62" s="1"/>
      <c r="FGS62" s="1"/>
      <c r="FGU62" s="1"/>
      <c r="FGW62" s="1"/>
      <c r="FGY62" s="1"/>
      <c r="FHA62" s="1"/>
      <c r="FHC62" s="1"/>
      <c r="FHE62" s="1"/>
      <c r="FHG62" s="1"/>
      <c r="FHI62" s="1"/>
      <c r="FHK62" s="1"/>
      <c r="FHM62" s="1"/>
      <c r="FHO62" s="1"/>
      <c r="FHQ62" s="1"/>
      <c r="FHS62" s="1"/>
      <c r="FHU62" s="1"/>
      <c r="FHW62" s="1"/>
      <c r="FHY62" s="1"/>
      <c r="FIA62" s="1"/>
      <c r="FIC62" s="1"/>
      <c r="FIE62" s="1"/>
      <c r="FIG62" s="1"/>
      <c r="FII62" s="1"/>
      <c r="FIK62" s="1"/>
      <c r="FIM62" s="1"/>
      <c r="FIO62" s="1"/>
      <c r="FIQ62" s="1"/>
      <c r="FIS62" s="1"/>
      <c r="FIU62" s="1"/>
      <c r="FIW62" s="1"/>
      <c r="FIY62" s="1"/>
      <c r="FJA62" s="1"/>
      <c r="FJC62" s="1"/>
      <c r="FJE62" s="1"/>
      <c r="FJG62" s="1"/>
      <c r="FJI62" s="1"/>
      <c r="FJK62" s="1"/>
      <c r="FJM62" s="1"/>
      <c r="FJO62" s="1"/>
      <c r="FJQ62" s="1"/>
      <c r="FJS62" s="1"/>
      <c r="FJU62" s="1"/>
      <c r="FJW62" s="1"/>
      <c r="FJY62" s="1"/>
      <c r="FKA62" s="1"/>
      <c r="FKC62" s="1"/>
      <c r="FKE62" s="1"/>
      <c r="FKG62" s="1"/>
      <c r="FKI62" s="1"/>
      <c r="FKK62" s="1"/>
      <c r="FKM62" s="1"/>
      <c r="FKO62" s="1"/>
      <c r="FKQ62" s="1"/>
      <c r="FKS62" s="1"/>
      <c r="FKU62" s="1"/>
      <c r="FKW62" s="1"/>
      <c r="FKY62" s="1"/>
      <c r="FLA62" s="1"/>
      <c r="FLC62" s="1"/>
      <c r="FLE62" s="1"/>
      <c r="FLG62" s="1"/>
      <c r="FLI62" s="1"/>
      <c r="FLK62" s="1"/>
      <c r="FLM62" s="1"/>
      <c r="FLO62" s="1"/>
      <c r="FLQ62" s="1"/>
      <c r="FLS62" s="1"/>
      <c r="FLU62" s="1"/>
      <c r="FLW62" s="1"/>
      <c r="FLY62" s="1"/>
      <c r="FMA62" s="1"/>
      <c r="FMC62" s="1"/>
      <c r="FME62" s="1"/>
      <c r="FMG62" s="1"/>
      <c r="FMI62" s="1"/>
      <c r="FMK62" s="1"/>
      <c r="FMM62" s="1"/>
      <c r="FMO62" s="1"/>
      <c r="FMQ62" s="1"/>
      <c r="FMS62" s="1"/>
      <c r="FMU62" s="1"/>
      <c r="FMW62" s="1"/>
      <c r="FMY62" s="1"/>
      <c r="FNA62" s="1"/>
      <c r="FNC62" s="1"/>
      <c r="FNE62" s="1"/>
      <c r="FNG62" s="1"/>
      <c r="FNI62" s="1"/>
      <c r="FNK62" s="1"/>
      <c r="FNM62" s="1"/>
      <c r="FNO62" s="1"/>
      <c r="FNQ62" s="1"/>
      <c r="FNS62" s="1"/>
      <c r="FNU62" s="1"/>
      <c r="FNW62" s="1"/>
      <c r="FNY62" s="1"/>
      <c r="FOA62" s="1"/>
      <c r="FOC62" s="1"/>
      <c r="FOE62" s="1"/>
      <c r="FOG62" s="1"/>
      <c r="FOI62" s="1"/>
      <c r="FOK62" s="1"/>
      <c r="FOM62" s="1"/>
      <c r="FOO62" s="1"/>
      <c r="FOQ62" s="1"/>
      <c r="FOS62" s="1"/>
      <c r="FOU62" s="1"/>
      <c r="FOW62" s="1"/>
      <c r="FOY62" s="1"/>
      <c r="FPA62" s="1"/>
      <c r="FPC62" s="1"/>
      <c r="FPE62" s="1"/>
      <c r="FPG62" s="1"/>
      <c r="FPI62" s="1"/>
      <c r="FPK62" s="1"/>
      <c r="FPM62" s="1"/>
      <c r="FPO62" s="1"/>
      <c r="FPQ62" s="1"/>
      <c r="FPS62" s="1"/>
      <c r="FPU62" s="1"/>
      <c r="FPW62" s="1"/>
      <c r="FPY62" s="1"/>
      <c r="FQA62" s="1"/>
      <c r="FQC62" s="1"/>
      <c r="FQE62" s="1"/>
      <c r="FQG62" s="1"/>
      <c r="FQI62" s="1"/>
      <c r="FQK62" s="1"/>
      <c r="FQM62" s="1"/>
      <c r="FQO62" s="1"/>
      <c r="FQQ62" s="1"/>
      <c r="FQS62" s="1"/>
      <c r="FQU62" s="1"/>
      <c r="FQW62" s="1"/>
      <c r="FQY62" s="1"/>
      <c r="FRA62" s="1"/>
      <c r="FRC62" s="1"/>
      <c r="FRE62" s="1"/>
      <c r="FRG62" s="1"/>
      <c r="FRI62" s="1"/>
      <c r="FRK62" s="1"/>
      <c r="FRM62" s="1"/>
      <c r="FRO62" s="1"/>
      <c r="FRQ62" s="1"/>
      <c r="FRS62" s="1"/>
      <c r="FRU62" s="1"/>
      <c r="FRW62" s="1"/>
      <c r="FRY62" s="1"/>
      <c r="FSA62" s="1"/>
      <c r="FSC62" s="1"/>
      <c r="FSE62" s="1"/>
      <c r="FSG62" s="1"/>
      <c r="FSI62" s="1"/>
      <c r="FSK62" s="1"/>
      <c r="FSM62" s="1"/>
      <c r="FSO62" s="1"/>
      <c r="FSQ62" s="1"/>
      <c r="FSS62" s="1"/>
      <c r="FSU62" s="1"/>
      <c r="FSW62" s="1"/>
      <c r="FSY62" s="1"/>
      <c r="FTA62" s="1"/>
      <c r="FTC62" s="1"/>
      <c r="FTE62" s="1"/>
      <c r="FTG62" s="1"/>
      <c r="FTI62" s="1"/>
      <c r="FTK62" s="1"/>
      <c r="FTM62" s="1"/>
      <c r="FTO62" s="1"/>
      <c r="FTQ62" s="1"/>
      <c r="FTS62" s="1"/>
      <c r="FTU62" s="1"/>
      <c r="FTW62" s="1"/>
      <c r="FTY62" s="1"/>
      <c r="FUA62" s="1"/>
      <c r="FUC62" s="1"/>
      <c r="FUE62" s="1"/>
      <c r="FUG62" s="1"/>
      <c r="FUI62" s="1"/>
      <c r="FUK62" s="1"/>
      <c r="FUM62" s="1"/>
      <c r="FUO62" s="1"/>
      <c r="FUQ62" s="1"/>
      <c r="FUS62" s="1"/>
      <c r="FUU62" s="1"/>
      <c r="FUW62" s="1"/>
      <c r="FUY62" s="1"/>
      <c r="FVA62" s="1"/>
      <c r="FVC62" s="1"/>
      <c r="FVE62" s="1"/>
      <c r="FVG62" s="1"/>
      <c r="FVI62" s="1"/>
      <c r="FVK62" s="1"/>
      <c r="FVM62" s="1"/>
      <c r="FVO62" s="1"/>
      <c r="FVQ62" s="1"/>
      <c r="FVS62" s="1"/>
      <c r="FVU62" s="1"/>
      <c r="FVW62" s="1"/>
      <c r="FVY62" s="1"/>
      <c r="FWA62" s="1"/>
      <c r="FWC62" s="1"/>
      <c r="FWE62" s="1"/>
      <c r="FWG62" s="1"/>
      <c r="FWI62" s="1"/>
      <c r="FWK62" s="1"/>
      <c r="FWM62" s="1"/>
      <c r="FWO62" s="1"/>
      <c r="FWQ62" s="1"/>
      <c r="FWS62" s="1"/>
      <c r="FWU62" s="1"/>
      <c r="FWW62" s="1"/>
      <c r="FWY62" s="1"/>
      <c r="FXA62" s="1"/>
      <c r="FXC62" s="1"/>
      <c r="FXE62" s="1"/>
      <c r="FXG62" s="1"/>
      <c r="FXI62" s="1"/>
      <c r="FXK62" s="1"/>
      <c r="FXM62" s="1"/>
      <c r="FXO62" s="1"/>
      <c r="FXQ62" s="1"/>
      <c r="FXS62" s="1"/>
      <c r="FXU62" s="1"/>
      <c r="FXW62" s="1"/>
      <c r="FXY62" s="1"/>
      <c r="FYA62" s="1"/>
      <c r="FYC62" s="1"/>
      <c r="FYE62" s="1"/>
      <c r="FYG62" s="1"/>
      <c r="FYI62" s="1"/>
      <c r="FYK62" s="1"/>
      <c r="FYM62" s="1"/>
      <c r="FYO62" s="1"/>
      <c r="FYQ62" s="1"/>
      <c r="FYS62" s="1"/>
      <c r="FYU62" s="1"/>
      <c r="FYW62" s="1"/>
      <c r="FYY62" s="1"/>
      <c r="FZA62" s="1"/>
      <c r="FZC62" s="1"/>
      <c r="FZE62" s="1"/>
      <c r="FZG62" s="1"/>
      <c r="FZI62" s="1"/>
      <c r="FZK62" s="1"/>
      <c r="FZM62" s="1"/>
      <c r="FZO62" s="1"/>
      <c r="FZQ62" s="1"/>
      <c r="FZS62" s="1"/>
      <c r="FZU62" s="1"/>
      <c r="FZW62" s="1"/>
      <c r="FZY62" s="1"/>
      <c r="GAA62" s="1"/>
      <c r="GAC62" s="1"/>
      <c r="GAE62" s="1"/>
      <c r="GAG62" s="1"/>
      <c r="GAI62" s="1"/>
      <c r="GAK62" s="1"/>
      <c r="GAM62" s="1"/>
      <c r="GAO62" s="1"/>
      <c r="GAQ62" s="1"/>
      <c r="GAS62" s="1"/>
      <c r="GAU62" s="1"/>
      <c r="GAW62" s="1"/>
      <c r="GAY62" s="1"/>
      <c r="GBA62" s="1"/>
      <c r="GBC62" s="1"/>
      <c r="GBE62" s="1"/>
      <c r="GBG62" s="1"/>
      <c r="GBI62" s="1"/>
      <c r="GBK62" s="1"/>
      <c r="GBM62" s="1"/>
      <c r="GBO62" s="1"/>
      <c r="GBQ62" s="1"/>
      <c r="GBS62" s="1"/>
      <c r="GBU62" s="1"/>
      <c r="GBW62" s="1"/>
      <c r="GBY62" s="1"/>
      <c r="GCA62" s="1"/>
      <c r="GCC62" s="1"/>
      <c r="GCE62" s="1"/>
      <c r="GCG62" s="1"/>
      <c r="GCI62" s="1"/>
      <c r="GCK62" s="1"/>
      <c r="GCM62" s="1"/>
      <c r="GCO62" s="1"/>
      <c r="GCQ62" s="1"/>
      <c r="GCS62" s="1"/>
      <c r="GCU62" s="1"/>
      <c r="GCW62" s="1"/>
      <c r="GCY62" s="1"/>
      <c r="GDA62" s="1"/>
      <c r="GDC62" s="1"/>
      <c r="GDE62" s="1"/>
      <c r="GDG62" s="1"/>
      <c r="GDI62" s="1"/>
      <c r="GDK62" s="1"/>
      <c r="GDM62" s="1"/>
      <c r="GDO62" s="1"/>
      <c r="GDQ62" s="1"/>
      <c r="GDS62" s="1"/>
      <c r="GDU62" s="1"/>
      <c r="GDW62" s="1"/>
      <c r="GDY62" s="1"/>
      <c r="GEA62" s="1"/>
      <c r="GEC62" s="1"/>
      <c r="GEE62" s="1"/>
      <c r="GEG62" s="1"/>
      <c r="GEI62" s="1"/>
      <c r="GEK62" s="1"/>
      <c r="GEM62" s="1"/>
      <c r="GEO62" s="1"/>
      <c r="GEQ62" s="1"/>
      <c r="GES62" s="1"/>
      <c r="GEU62" s="1"/>
      <c r="GEW62" s="1"/>
      <c r="GEY62" s="1"/>
      <c r="GFA62" s="1"/>
      <c r="GFC62" s="1"/>
      <c r="GFE62" s="1"/>
      <c r="GFG62" s="1"/>
      <c r="GFI62" s="1"/>
      <c r="GFK62" s="1"/>
      <c r="GFM62" s="1"/>
      <c r="GFO62" s="1"/>
      <c r="GFQ62" s="1"/>
      <c r="GFS62" s="1"/>
      <c r="GFU62" s="1"/>
      <c r="GFW62" s="1"/>
      <c r="GFY62" s="1"/>
      <c r="GGA62" s="1"/>
      <c r="GGC62" s="1"/>
      <c r="GGE62" s="1"/>
      <c r="GGG62" s="1"/>
      <c r="GGI62" s="1"/>
      <c r="GGK62" s="1"/>
      <c r="GGM62" s="1"/>
      <c r="GGO62" s="1"/>
      <c r="GGQ62" s="1"/>
      <c r="GGS62" s="1"/>
      <c r="GGU62" s="1"/>
      <c r="GGW62" s="1"/>
      <c r="GGY62" s="1"/>
      <c r="GHA62" s="1"/>
      <c r="GHC62" s="1"/>
      <c r="GHE62" s="1"/>
      <c r="GHG62" s="1"/>
      <c r="GHI62" s="1"/>
      <c r="GHK62" s="1"/>
      <c r="GHM62" s="1"/>
      <c r="GHO62" s="1"/>
      <c r="GHQ62" s="1"/>
      <c r="GHS62" s="1"/>
      <c r="GHU62" s="1"/>
      <c r="GHW62" s="1"/>
      <c r="GHY62" s="1"/>
      <c r="GIA62" s="1"/>
      <c r="GIC62" s="1"/>
      <c r="GIE62" s="1"/>
      <c r="GIG62" s="1"/>
      <c r="GII62" s="1"/>
      <c r="GIK62" s="1"/>
      <c r="GIM62" s="1"/>
      <c r="GIO62" s="1"/>
      <c r="GIQ62" s="1"/>
      <c r="GIS62" s="1"/>
      <c r="GIU62" s="1"/>
      <c r="GIW62" s="1"/>
      <c r="GIY62" s="1"/>
      <c r="GJA62" s="1"/>
      <c r="GJC62" s="1"/>
      <c r="GJE62" s="1"/>
      <c r="GJG62" s="1"/>
      <c r="GJI62" s="1"/>
      <c r="GJK62" s="1"/>
      <c r="GJM62" s="1"/>
      <c r="GJO62" s="1"/>
      <c r="GJQ62" s="1"/>
      <c r="GJS62" s="1"/>
      <c r="GJU62" s="1"/>
      <c r="GJW62" s="1"/>
      <c r="GJY62" s="1"/>
      <c r="GKA62" s="1"/>
      <c r="GKC62" s="1"/>
      <c r="GKE62" s="1"/>
      <c r="GKG62" s="1"/>
      <c r="GKI62" s="1"/>
      <c r="GKK62" s="1"/>
      <c r="GKM62" s="1"/>
      <c r="GKO62" s="1"/>
      <c r="GKQ62" s="1"/>
      <c r="GKS62" s="1"/>
      <c r="GKU62" s="1"/>
      <c r="GKW62" s="1"/>
      <c r="GKY62" s="1"/>
      <c r="GLA62" s="1"/>
      <c r="GLC62" s="1"/>
      <c r="GLE62" s="1"/>
      <c r="GLG62" s="1"/>
      <c r="GLI62" s="1"/>
      <c r="GLK62" s="1"/>
      <c r="GLM62" s="1"/>
      <c r="GLO62" s="1"/>
      <c r="GLQ62" s="1"/>
      <c r="GLS62" s="1"/>
      <c r="GLU62" s="1"/>
      <c r="GLW62" s="1"/>
      <c r="GLY62" s="1"/>
      <c r="GMA62" s="1"/>
      <c r="GMC62" s="1"/>
      <c r="GME62" s="1"/>
      <c r="GMG62" s="1"/>
      <c r="GMI62" s="1"/>
      <c r="GMK62" s="1"/>
      <c r="GMM62" s="1"/>
      <c r="GMO62" s="1"/>
      <c r="GMQ62" s="1"/>
      <c r="GMS62" s="1"/>
      <c r="GMU62" s="1"/>
      <c r="GMW62" s="1"/>
      <c r="GMY62" s="1"/>
      <c r="GNA62" s="1"/>
      <c r="GNC62" s="1"/>
      <c r="GNE62" s="1"/>
      <c r="GNG62" s="1"/>
      <c r="GNI62" s="1"/>
      <c r="GNK62" s="1"/>
      <c r="GNM62" s="1"/>
      <c r="GNO62" s="1"/>
      <c r="GNQ62" s="1"/>
      <c r="GNS62" s="1"/>
      <c r="GNU62" s="1"/>
      <c r="GNW62" s="1"/>
      <c r="GNY62" s="1"/>
      <c r="GOA62" s="1"/>
      <c r="GOC62" s="1"/>
      <c r="GOE62" s="1"/>
      <c r="GOG62" s="1"/>
      <c r="GOI62" s="1"/>
      <c r="GOK62" s="1"/>
      <c r="GOM62" s="1"/>
      <c r="GOO62" s="1"/>
      <c r="GOQ62" s="1"/>
      <c r="GOS62" s="1"/>
      <c r="GOU62" s="1"/>
      <c r="GOW62" s="1"/>
      <c r="GOY62" s="1"/>
      <c r="GPA62" s="1"/>
      <c r="GPC62" s="1"/>
      <c r="GPE62" s="1"/>
      <c r="GPG62" s="1"/>
      <c r="GPI62" s="1"/>
      <c r="GPK62" s="1"/>
      <c r="GPM62" s="1"/>
      <c r="GPO62" s="1"/>
      <c r="GPQ62" s="1"/>
      <c r="GPS62" s="1"/>
      <c r="GPU62" s="1"/>
      <c r="GPW62" s="1"/>
      <c r="GPY62" s="1"/>
      <c r="GQA62" s="1"/>
      <c r="GQC62" s="1"/>
      <c r="GQE62" s="1"/>
      <c r="GQG62" s="1"/>
      <c r="GQI62" s="1"/>
      <c r="GQK62" s="1"/>
      <c r="GQM62" s="1"/>
      <c r="GQO62" s="1"/>
      <c r="GQQ62" s="1"/>
      <c r="GQS62" s="1"/>
      <c r="GQU62" s="1"/>
      <c r="GQW62" s="1"/>
      <c r="GQY62" s="1"/>
      <c r="GRA62" s="1"/>
      <c r="GRC62" s="1"/>
      <c r="GRE62" s="1"/>
      <c r="GRG62" s="1"/>
      <c r="GRI62" s="1"/>
      <c r="GRK62" s="1"/>
      <c r="GRM62" s="1"/>
      <c r="GRO62" s="1"/>
      <c r="GRQ62" s="1"/>
      <c r="GRS62" s="1"/>
      <c r="GRU62" s="1"/>
      <c r="GRW62" s="1"/>
      <c r="GRY62" s="1"/>
      <c r="GSA62" s="1"/>
      <c r="GSC62" s="1"/>
      <c r="GSE62" s="1"/>
      <c r="GSG62" s="1"/>
      <c r="GSI62" s="1"/>
      <c r="GSK62" s="1"/>
      <c r="GSM62" s="1"/>
      <c r="GSO62" s="1"/>
      <c r="GSQ62" s="1"/>
      <c r="GSS62" s="1"/>
      <c r="GSU62" s="1"/>
      <c r="GSW62" s="1"/>
      <c r="GSY62" s="1"/>
      <c r="GTA62" s="1"/>
      <c r="GTC62" s="1"/>
      <c r="GTE62" s="1"/>
      <c r="GTG62" s="1"/>
      <c r="GTI62" s="1"/>
      <c r="GTK62" s="1"/>
      <c r="GTM62" s="1"/>
      <c r="GTO62" s="1"/>
      <c r="GTQ62" s="1"/>
      <c r="GTS62" s="1"/>
      <c r="GTU62" s="1"/>
      <c r="GTW62" s="1"/>
      <c r="GTY62" s="1"/>
      <c r="GUA62" s="1"/>
      <c r="GUC62" s="1"/>
      <c r="GUE62" s="1"/>
      <c r="GUG62" s="1"/>
      <c r="GUI62" s="1"/>
      <c r="GUK62" s="1"/>
      <c r="GUM62" s="1"/>
      <c r="GUO62" s="1"/>
      <c r="GUQ62" s="1"/>
      <c r="GUS62" s="1"/>
      <c r="GUU62" s="1"/>
      <c r="GUW62" s="1"/>
      <c r="GUY62" s="1"/>
      <c r="GVA62" s="1"/>
      <c r="GVC62" s="1"/>
      <c r="GVE62" s="1"/>
      <c r="GVG62" s="1"/>
      <c r="GVI62" s="1"/>
      <c r="GVK62" s="1"/>
      <c r="GVM62" s="1"/>
      <c r="GVO62" s="1"/>
      <c r="GVQ62" s="1"/>
      <c r="GVS62" s="1"/>
      <c r="GVU62" s="1"/>
      <c r="GVW62" s="1"/>
      <c r="GVY62" s="1"/>
      <c r="GWA62" s="1"/>
      <c r="GWC62" s="1"/>
      <c r="GWE62" s="1"/>
      <c r="GWG62" s="1"/>
      <c r="GWI62" s="1"/>
      <c r="GWK62" s="1"/>
      <c r="GWM62" s="1"/>
      <c r="GWO62" s="1"/>
      <c r="GWQ62" s="1"/>
      <c r="GWS62" s="1"/>
      <c r="GWU62" s="1"/>
      <c r="GWW62" s="1"/>
      <c r="GWY62" s="1"/>
      <c r="GXA62" s="1"/>
      <c r="GXC62" s="1"/>
      <c r="GXE62" s="1"/>
      <c r="GXG62" s="1"/>
      <c r="GXI62" s="1"/>
      <c r="GXK62" s="1"/>
      <c r="GXM62" s="1"/>
      <c r="GXO62" s="1"/>
      <c r="GXQ62" s="1"/>
      <c r="GXS62" s="1"/>
      <c r="GXU62" s="1"/>
      <c r="GXW62" s="1"/>
      <c r="GXY62" s="1"/>
      <c r="GYA62" s="1"/>
      <c r="GYC62" s="1"/>
      <c r="GYE62" s="1"/>
      <c r="GYG62" s="1"/>
      <c r="GYI62" s="1"/>
      <c r="GYK62" s="1"/>
      <c r="GYM62" s="1"/>
      <c r="GYO62" s="1"/>
      <c r="GYQ62" s="1"/>
      <c r="GYS62" s="1"/>
      <c r="GYU62" s="1"/>
      <c r="GYW62" s="1"/>
      <c r="GYY62" s="1"/>
      <c r="GZA62" s="1"/>
      <c r="GZC62" s="1"/>
      <c r="GZE62" s="1"/>
      <c r="GZG62" s="1"/>
      <c r="GZI62" s="1"/>
      <c r="GZK62" s="1"/>
      <c r="GZM62" s="1"/>
      <c r="GZO62" s="1"/>
      <c r="GZQ62" s="1"/>
      <c r="GZS62" s="1"/>
      <c r="GZU62" s="1"/>
      <c r="GZW62" s="1"/>
      <c r="GZY62" s="1"/>
      <c r="HAA62" s="1"/>
      <c r="HAC62" s="1"/>
      <c r="HAE62" s="1"/>
      <c r="HAG62" s="1"/>
      <c r="HAI62" s="1"/>
      <c r="HAK62" s="1"/>
      <c r="HAM62" s="1"/>
      <c r="HAO62" s="1"/>
      <c r="HAQ62" s="1"/>
      <c r="HAS62" s="1"/>
      <c r="HAU62" s="1"/>
      <c r="HAW62" s="1"/>
      <c r="HAY62" s="1"/>
      <c r="HBA62" s="1"/>
      <c r="HBC62" s="1"/>
      <c r="HBE62" s="1"/>
      <c r="HBG62" s="1"/>
      <c r="HBI62" s="1"/>
      <c r="HBK62" s="1"/>
      <c r="HBM62" s="1"/>
      <c r="HBO62" s="1"/>
      <c r="HBQ62" s="1"/>
      <c r="HBS62" s="1"/>
      <c r="HBU62" s="1"/>
      <c r="HBW62" s="1"/>
      <c r="HBY62" s="1"/>
      <c r="HCA62" s="1"/>
      <c r="HCC62" s="1"/>
      <c r="HCE62" s="1"/>
      <c r="HCG62" s="1"/>
      <c r="HCI62" s="1"/>
      <c r="HCK62" s="1"/>
      <c r="HCM62" s="1"/>
      <c r="HCO62" s="1"/>
      <c r="HCQ62" s="1"/>
      <c r="HCS62" s="1"/>
      <c r="HCU62" s="1"/>
      <c r="HCW62" s="1"/>
      <c r="HCY62" s="1"/>
      <c r="HDA62" s="1"/>
      <c r="HDC62" s="1"/>
      <c r="HDE62" s="1"/>
      <c r="HDG62" s="1"/>
      <c r="HDI62" s="1"/>
      <c r="HDK62" s="1"/>
      <c r="HDM62" s="1"/>
      <c r="HDO62" s="1"/>
      <c r="HDQ62" s="1"/>
      <c r="HDS62" s="1"/>
      <c r="HDU62" s="1"/>
      <c r="HDW62" s="1"/>
      <c r="HDY62" s="1"/>
      <c r="HEA62" s="1"/>
      <c r="HEC62" s="1"/>
      <c r="HEE62" s="1"/>
      <c r="HEG62" s="1"/>
      <c r="HEI62" s="1"/>
      <c r="HEK62" s="1"/>
      <c r="HEM62" s="1"/>
      <c r="HEO62" s="1"/>
      <c r="HEQ62" s="1"/>
      <c r="HES62" s="1"/>
      <c r="HEU62" s="1"/>
      <c r="HEW62" s="1"/>
      <c r="HEY62" s="1"/>
      <c r="HFA62" s="1"/>
      <c r="HFC62" s="1"/>
      <c r="HFE62" s="1"/>
      <c r="HFG62" s="1"/>
      <c r="HFI62" s="1"/>
      <c r="HFK62" s="1"/>
      <c r="HFM62" s="1"/>
      <c r="HFO62" s="1"/>
      <c r="HFQ62" s="1"/>
      <c r="HFS62" s="1"/>
      <c r="HFU62" s="1"/>
      <c r="HFW62" s="1"/>
      <c r="HFY62" s="1"/>
      <c r="HGA62" s="1"/>
      <c r="HGC62" s="1"/>
      <c r="HGE62" s="1"/>
      <c r="HGG62" s="1"/>
      <c r="HGI62" s="1"/>
      <c r="HGK62" s="1"/>
      <c r="HGM62" s="1"/>
      <c r="HGO62" s="1"/>
      <c r="HGQ62" s="1"/>
      <c r="HGS62" s="1"/>
      <c r="HGU62" s="1"/>
      <c r="HGW62" s="1"/>
      <c r="HGY62" s="1"/>
      <c r="HHA62" s="1"/>
      <c r="HHC62" s="1"/>
      <c r="HHE62" s="1"/>
      <c r="HHG62" s="1"/>
      <c r="HHI62" s="1"/>
      <c r="HHK62" s="1"/>
      <c r="HHM62" s="1"/>
      <c r="HHO62" s="1"/>
      <c r="HHQ62" s="1"/>
      <c r="HHS62" s="1"/>
      <c r="HHU62" s="1"/>
      <c r="HHW62" s="1"/>
      <c r="HHY62" s="1"/>
      <c r="HIA62" s="1"/>
      <c r="HIC62" s="1"/>
      <c r="HIE62" s="1"/>
      <c r="HIG62" s="1"/>
      <c r="HII62" s="1"/>
      <c r="HIK62" s="1"/>
      <c r="HIM62" s="1"/>
      <c r="HIO62" s="1"/>
      <c r="HIQ62" s="1"/>
      <c r="HIS62" s="1"/>
      <c r="HIU62" s="1"/>
      <c r="HIW62" s="1"/>
      <c r="HIY62" s="1"/>
      <c r="HJA62" s="1"/>
      <c r="HJC62" s="1"/>
      <c r="HJE62" s="1"/>
      <c r="HJG62" s="1"/>
      <c r="HJI62" s="1"/>
      <c r="HJK62" s="1"/>
      <c r="HJM62" s="1"/>
      <c r="HJO62" s="1"/>
      <c r="HJQ62" s="1"/>
      <c r="HJS62" s="1"/>
      <c r="HJU62" s="1"/>
      <c r="HJW62" s="1"/>
      <c r="HJY62" s="1"/>
      <c r="HKA62" s="1"/>
      <c r="HKC62" s="1"/>
      <c r="HKE62" s="1"/>
      <c r="HKG62" s="1"/>
      <c r="HKI62" s="1"/>
      <c r="HKK62" s="1"/>
      <c r="HKM62" s="1"/>
      <c r="HKO62" s="1"/>
      <c r="HKQ62" s="1"/>
      <c r="HKS62" s="1"/>
      <c r="HKU62" s="1"/>
      <c r="HKW62" s="1"/>
      <c r="HKY62" s="1"/>
      <c r="HLA62" s="1"/>
      <c r="HLC62" s="1"/>
      <c r="HLE62" s="1"/>
      <c r="HLG62" s="1"/>
      <c r="HLI62" s="1"/>
      <c r="HLK62" s="1"/>
      <c r="HLM62" s="1"/>
      <c r="HLO62" s="1"/>
      <c r="HLQ62" s="1"/>
      <c r="HLS62" s="1"/>
      <c r="HLU62" s="1"/>
      <c r="HLW62" s="1"/>
      <c r="HLY62" s="1"/>
      <c r="HMA62" s="1"/>
      <c r="HMC62" s="1"/>
      <c r="HME62" s="1"/>
      <c r="HMG62" s="1"/>
      <c r="HMI62" s="1"/>
      <c r="HMK62" s="1"/>
      <c r="HMM62" s="1"/>
      <c r="HMO62" s="1"/>
      <c r="HMQ62" s="1"/>
      <c r="HMS62" s="1"/>
      <c r="HMU62" s="1"/>
      <c r="HMW62" s="1"/>
      <c r="HMY62" s="1"/>
      <c r="HNA62" s="1"/>
      <c r="HNC62" s="1"/>
      <c r="HNE62" s="1"/>
      <c r="HNG62" s="1"/>
      <c r="HNI62" s="1"/>
      <c r="HNK62" s="1"/>
      <c r="HNM62" s="1"/>
      <c r="HNO62" s="1"/>
      <c r="HNQ62" s="1"/>
      <c r="HNS62" s="1"/>
      <c r="HNU62" s="1"/>
      <c r="HNW62" s="1"/>
      <c r="HNY62" s="1"/>
      <c r="HOA62" s="1"/>
      <c r="HOC62" s="1"/>
      <c r="HOE62" s="1"/>
      <c r="HOG62" s="1"/>
      <c r="HOI62" s="1"/>
      <c r="HOK62" s="1"/>
      <c r="HOM62" s="1"/>
      <c r="HOO62" s="1"/>
      <c r="HOQ62" s="1"/>
      <c r="HOS62" s="1"/>
      <c r="HOU62" s="1"/>
      <c r="HOW62" s="1"/>
      <c r="HOY62" s="1"/>
      <c r="HPA62" s="1"/>
      <c r="HPC62" s="1"/>
      <c r="HPE62" s="1"/>
      <c r="HPG62" s="1"/>
      <c r="HPI62" s="1"/>
      <c r="HPK62" s="1"/>
      <c r="HPM62" s="1"/>
      <c r="HPO62" s="1"/>
      <c r="HPQ62" s="1"/>
      <c r="HPS62" s="1"/>
      <c r="HPU62" s="1"/>
      <c r="HPW62" s="1"/>
      <c r="HPY62" s="1"/>
      <c r="HQA62" s="1"/>
      <c r="HQC62" s="1"/>
      <c r="HQE62" s="1"/>
      <c r="HQG62" s="1"/>
      <c r="HQI62" s="1"/>
      <c r="HQK62" s="1"/>
      <c r="HQM62" s="1"/>
      <c r="HQO62" s="1"/>
      <c r="HQQ62" s="1"/>
      <c r="HQS62" s="1"/>
      <c r="HQU62" s="1"/>
      <c r="HQW62" s="1"/>
      <c r="HQY62" s="1"/>
      <c r="HRA62" s="1"/>
      <c r="HRC62" s="1"/>
      <c r="HRE62" s="1"/>
      <c r="HRG62" s="1"/>
      <c r="HRI62" s="1"/>
      <c r="HRK62" s="1"/>
      <c r="HRM62" s="1"/>
      <c r="HRO62" s="1"/>
      <c r="HRQ62" s="1"/>
      <c r="HRS62" s="1"/>
      <c r="HRU62" s="1"/>
      <c r="HRW62" s="1"/>
      <c r="HRY62" s="1"/>
      <c r="HSA62" s="1"/>
      <c r="HSC62" s="1"/>
      <c r="HSE62" s="1"/>
      <c r="HSG62" s="1"/>
      <c r="HSI62" s="1"/>
      <c r="HSK62" s="1"/>
      <c r="HSM62" s="1"/>
      <c r="HSO62" s="1"/>
      <c r="HSQ62" s="1"/>
      <c r="HSS62" s="1"/>
      <c r="HSU62" s="1"/>
      <c r="HSW62" s="1"/>
      <c r="HSY62" s="1"/>
      <c r="HTA62" s="1"/>
      <c r="HTC62" s="1"/>
      <c r="HTE62" s="1"/>
      <c r="HTG62" s="1"/>
      <c r="HTI62" s="1"/>
      <c r="HTK62" s="1"/>
      <c r="HTM62" s="1"/>
      <c r="HTO62" s="1"/>
      <c r="HTQ62" s="1"/>
      <c r="HTS62" s="1"/>
      <c r="HTU62" s="1"/>
      <c r="HTW62" s="1"/>
      <c r="HTY62" s="1"/>
      <c r="HUA62" s="1"/>
      <c r="HUC62" s="1"/>
      <c r="HUE62" s="1"/>
      <c r="HUG62" s="1"/>
      <c r="HUI62" s="1"/>
      <c r="HUK62" s="1"/>
      <c r="HUM62" s="1"/>
      <c r="HUO62" s="1"/>
      <c r="HUQ62" s="1"/>
      <c r="HUS62" s="1"/>
      <c r="HUU62" s="1"/>
      <c r="HUW62" s="1"/>
      <c r="HUY62" s="1"/>
      <c r="HVA62" s="1"/>
      <c r="HVC62" s="1"/>
      <c r="HVE62" s="1"/>
      <c r="HVG62" s="1"/>
      <c r="HVI62" s="1"/>
      <c r="HVK62" s="1"/>
      <c r="HVM62" s="1"/>
      <c r="HVO62" s="1"/>
      <c r="HVQ62" s="1"/>
      <c r="HVS62" s="1"/>
      <c r="HVU62" s="1"/>
      <c r="HVW62" s="1"/>
      <c r="HVY62" s="1"/>
      <c r="HWA62" s="1"/>
      <c r="HWC62" s="1"/>
      <c r="HWE62" s="1"/>
      <c r="HWG62" s="1"/>
      <c r="HWI62" s="1"/>
      <c r="HWK62" s="1"/>
      <c r="HWM62" s="1"/>
      <c r="HWO62" s="1"/>
      <c r="HWQ62" s="1"/>
      <c r="HWS62" s="1"/>
      <c r="HWU62" s="1"/>
      <c r="HWW62" s="1"/>
      <c r="HWY62" s="1"/>
      <c r="HXA62" s="1"/>
      <c r="HXC62" s="1"/>
      <c r="HXE62" s="1"/>
      <c r="HXG62" s="1"/>
      <c r="HXI62" s="1"/>
      <c r="HXK62" s="1"/>
      <c r="HXM62" s="1"/>
      <c r="HXO62" s="1"/>
      <c r="HXQ62" s="1"/>
      <c r="HXS62" s="1"/>
      <c r="HXU62" s="1"/>
      <c r="HXW62" s="1"/>
      <c r="HXY62" s="1"/>
      <c r="HYA62" s="1"/>
      <c r="HYC62" s="1"/>
      <c r="HYE62" s="1"/>
      <c r="HYG62" s="1"/>
      <c r="HYI62" s="1"/>
      <c r="HYK62" s="1"/>
      <c r="HYM62" s="1"/>
      <c r="HYO62" s="1"/>
      <c r="HYQ62" s="1"/>
      <c r="HYS62" s="1"/>
      <c r="HYU62" s="1"/>
      <c r="HYW62" s="1"/>
      <c r="HYY62" s="1"/>
      <c r="HZA62" s="1"/>
      <c r="HZC62" s="1"/>
      <c r="HZE62" s="1"/>
      <c r="HZG62" s="1"/>
      <c r="HZI62" s="1"/>
      <c r="HZK62" s="1"/>
      <c r="HZM62" s="1"/>
      <c r="HZO62" s="1"/>
      <c r="HZQ62" s="1"/>
      <c r="HZS62" s="1"/>
      <c r="HZU62" s="1"/>
      <c r="HZW62" s="1"/>
      <c r="HZY62" s="1"/>
      <c r="IAA62" s="1"/>
      <c r="IAC62" s="1"/>
      <c r="IAE62" s="1"/>
      <c r="IAG62" s="1"/>
      <c r="IAI62" s="1"/>
      <c r="IAK62" s="1"/>
      <c r="IAM62" s="1"/>
      <c r="IAO62" s="1"/>
      <c r="IAQ62" s="1"/>
      <c r="IAS62" s="1"/>
      <c r="IAU62" s="1"/>
      <c r="IAW62" s="1"/>
      <c r="IAY62" s="1"/>
      <c r="IBA62" s="1"/>
      <c r="IBC62" s="1"/>
      <c r="IBE62" s="1"/>
      <c r="IBG62" s="1"/>
      <c r="IBI62" s="1"/>
      <c r="IBK62" s="1"/>
      <c r="IBM62" s="1"/>
      <c r="IBO62" s="1"/>
      <c r="IBQ62" s="1"/>
      <c r="IBS62" s="1"/>
      <c r="IBU62" s="1"/>
      <c r="IBW62" s="1"/>
      <c r="IBY62" s="1"/>
      <c r="ICA62" s="1"/>
      <c r="ICC62" s="1"/>
      <c r="ICE62" s="1"/>
      <c r="ICG62" s="1"/>
      <c r="ICI62" s="1"/>
      <c r="ICK62" s="1"/>
      <c r="ICM62" s="1"/>
      <c r="ICO62" s="1"/>
      <c r="ICQ62" s="1"/>
      <c r="ICS62" s="1"/>
      <c r="ICU62" s="1"/>
      <c r="ICW62" s="1"/>
      <c r="ICY62" s="1"/>
      <c r="IDA62" s="1"/>
      <c r="IDC62" s="1"/>
      <c r="IDE62" s="1"/>
      <c r="IDG62" s="1"/>
      <c r="IDI62" s="1"/>
      <c r="IDK62" s="1"/>
      <c r="IDM62" s="1"/>
      <c r="IDO62" s="1"/>
      <c r="IDQ62" s="1"/>
      <c r="IDS62" s="1"/>
      <c r="IDU62" s="1"/>
      <c r="IDW62" s="1"/>
      <c r="IDY62" s="1"/>
      <c r="IEA62" s="1"/>
      <c r="IEC62" s="1"/>
      <c r="IEE62" s="1"/>
      <c r="IEG62" s="1"/>
      <c r="IEI62" s="1"/>
      <c r="IEK62" s="1"/>
      <c r="IEM62" s="1"/>
      <c r="IEO62" s="1"/>
      <c r="IEQ62" s="1"/>
      <c r="IES62" s="1"/>
      <c r="IEU62" s="1"/>
      <c r="IEW62" s="1"/>
      <c r="IEY62" s="1"/>
      <c r="IFA62" s="1"/>
      <c r="IFC62" s="1"/>
      <c r="IFE62" s="1"/>
      <c r="IFG62" s="1"/>
      <c r="IFI62" s="1"/>
      <c r="IFK62" s="1"/>
      <c r="IFM62" s="1"/>
      <c r="IFO62" s="1"/>
      <c r="IFQ62" s="1"/>
      <c r="IFS62" s="1"/>
      <c r="IFU62" s="1"/>
      <c r="IFW62" s="1"/>
      <c r="IFY62" s="1"/>
      <c r="IGA62" s="1"/>
      <c r="IGC62" s="1"/>
      <c r="IGE62" s="1"/>
      <c r="IGG62" s="1"/>
      <c r="IGI62" s="1"/>
      <c r="IGK62" s="1"/>
      <c r="IGM62" s="1"/>
      <c r="IGO62" s="1"/>
      <c r="IGQ62" s="1"/>
      <c r="IGS62" s="1"/>
      <c r="IGU62" s="1"/>
      <c r="IGW62" s="1"/>
      <c r="IGY62" s="1"/>
      <c r="IHA62" s="1"/>
      <c r="IHC62" s="1"/>
      <c r="IHE62" s="1"/>
      <c r="IHG62" s="1"/>
      <c r="IHI62" s="1"/>
      <c r="IHK62" s="1"/>
      <c r="IHM62" s="1"/>
      <c r="IHO62" s="1"/>
      <c r="IHQ62" s="1"/>
      <c r="IHS62" s="1"/>
      <c r="IHU62" s="1"/>
      <c r="IHW62" s="1"/>
      <c r="IHY62" s="1"/>
      <c r="IIA62" s="1"/>
      <c r="IIC62" s="1"/>
      <c r="IIE62" s="1"/>
      <c r="IIG62" s="1"/>
      <c r="III62" s="1"/>
      <c r="IIK62" s="1"/>
      <c r="IIM62" s="1"/>
      <c r="IIO62" s="1"/>
      <c r="IIQ62" s="1"/>
      <c r="IIS62" s="1"/>
      <c r="IIU62" s="1"/>
      <c r="IIW62" s="1"/>
      <c r="IIY62" s="1"/>
      <c r="IJA62" s="1"/>
      <c r="IJC62" s="1"/>
      <c r="IJE62" s="1"/>
      <c r="IJG62" s="1"/>
      <c r="IJI62" s="1"/>
      <c r="IJK62" s="1"/>
      <c r="IJM62" s="1"/>
      <c r="IJO62" s="1"/>
      <c r="IJQ62" s="1"/>
      <c r="IJS62" s="1"/>
      <c r="IJU62" s="1"/>
      <c r="IJW62" s="1"/>
      <c r="IJY62" s="1"/>
      <c r="IKA62" s="1"/>
      <c r="IKC62" s="1"/>
      <c r="IKE62" s="1"/>
      <c r="IKG62" s="1"/>
      <c r="IKI62" s="1"/>
      <c r="IKK62" s="1"/>
      <c r="IKM62" s="1"/>
      <c r="IKO62" s="1"/>
      <c r="IKQ62" s="1"/>
      <c r="IKS62" s="1"/>
      <c r="IKU62" s="1"/>
      <c r="IKW62" s="1"/>
      <c r="IKY62" s="1"/>
      <c r="ILA62" s="1"/>
      <c r="ILC62" s="1"/>
      <c r="ILE62" s="1"/>
      <c r="ILG62" s="1"/>
      <c r="ILI62" s="1"/>
      <c r="ILK62" s="1"/>
      <c r="ILM62" s="1"/>
      <c r="ILO62" s="1"/>
      <c r="ILQ62" s="1"/>
      <c r="ILS62" s="1"/>
      <c r="ILU62" s="1"/>
      <c r="ILW62" s="1"/>
      <c r="ILY62" s="1"/>
      <c r="IMA62" s="1"/>
      <c r="IMC62" s="1"/>
      <c r="IME62" s="1"/>
      <c r="IMG62" s="1"/>
      <c r="IMI62" s="1"/>
      <c r="IMK62" s="1"/>
      <c r="IMM62" s="1"/>
      <c r="IMO62" s="1"/>
      <c r="IMQ62" s="1"/>
      <c r="IMS62" s="1"/>
      <c r="IMU62" s="1"/>
      <c r="IMW62" s="1"/>
      <c r="IMY62" s="1"/>
      <c r="INA62" s="1"/>
      <c r="INC62" s="1"/>
      <c r="INE62" s="1"/>
      <c r="ING62" s="1"/>
      <c r="INI62" s="1"/>
      <c r="INK62" s="1"/>
      <c r="INM62" s="1"/>
      <c r="INO62" s="1"/>
      <c r="INQ62" s="1"/>
      <c r="INS62" s="1"/>
      <c r="INU62" s="1"/>
      <c r="INW62" s="1"/>
      <c r="INY62" s="1"/>
      <c r="IOA62" s="1"/>
      <c r="IOC62" s="1"/>
      <c r="IOE62" s="1"/>
      <c r="IOG62" s="1"/>
      <c r="IOI62" s="1"/>
      <c r="IOK62" s="1"/>
      <c r="IOM62" s="1"/>
      <c r="IOO62" s="1"/>
      <c r="IOQ62" s="1"/>
      <c r="IOS62" s="1"/>
      <c r="IOU62" s="1"/>
      <c r="IOW62" s="1"/>
      <c r="IOY62" s="1"/>
      <c r="IPA62" s="1"/>
      <c r="IPC62" s="1"/>
      <c r="IPE62" s="1"/>
      <c r="IPG62" s="1"/>
      <c r="IPI62" s="1"/>
      <c r="IPK62" s="1"/>
      <c r="IPM62" s="1"/>
      <c r="IPO62" s="1"/>
      <c r="IPQ62" s="1"/>
      <c r="IPS62" s="1"/>
      <c r="IPU62" s="1"/>
      <c r="IPW62" s="1"/>
      <c r="IPY62" s="1"/>
      <c r="IQA62" s="1"/>
      <c r="IQC62" s="1"/>
      <c r="IQE62" s="1"/>
      <c r="IQG62" s="1"/>
      <c r="IQI62" s="1"/>
      <c r="IQK62" s="1"/>
      <c r="IQM62" s="1"/>
      <c r="IQO62" s="1"/>
      <c r="IQQ62" s="1"/>
      <c r="IQS62" s="1"/>
      <c r="IQU62" s="1"/>
      <c r="IQW62" s="1"/>
      <c r="IQY62" s="1"/>
      <c r="IRA62" s="1"/>
      <c r="IRC62" s="1"/>
      <c r="IRE62" s="1"/>
      <c r="IRG62" s="1"/>
      <c r="IRI62" s="1"/>
      <c r="IRK62" s="1"/>
      <c r="IRM62" s="1"/>
      <c r="IRO62" s="1"/>
      <c r="IRQ62" s="1"/>
      <c r="IRS62" s="1"/>
      <c r="IRU62" s="1"/>
      <c r="IRW62" s="1"/>
      <c r="IRY62" s="1"/>
      <c r="ISA62" s="1"/>
      <c r="ISC62" s="1"/>
      <c r="ISE62" s="1"/>
      <c r="ISG62" s="1"/>
      <c r="ISI62" s="1"/>
      <c r="ISK62" s="1"/>
      <c r="ISM62" s="1"/>
      <c r="ISO62" s="1"/>
      <c r="ISQ62" s="1"/>
      <c r="ISS62" s="1"/>
      <c r="ISU62" s="1"/>
      <c r="ISW62" s="1"/>
      <c r="ISY62" s="1"/>
      <c r="ITA62" s="1"/>
      <c r="ITC62" s="1"/>
      <c r="ITE62" s="1"/>
      <c r="ITG62" s="1"/>
      <c r="ITI62" s="1"/>
      <c r="ITK62" s="1"/>
      <c r="ITM62" s="1"/>
      <c r="ITO62" s="1"/>
      <c r="ITQ62" s="1"/>
      <c r="ITS62" s="1"/>
      <c r="ITU62" s="1"/>
      <c r="ITW62" s="1"/>
      <c r="ITY62" s="1"/>
      <c r="IUA62" s="1"/>
      <c r="IUC62" s="1"/>
      <c r="IUE62" s="1"/>
      <c r="IUG62" s="1"/>
      <c r="IUI62" s="1"/>
      <c r="IUK62" s="1"/>
      <c r="IUM62" s="1"/>
      <c r="IUO62" s="1"/>
      <c r="IUQ62" s="1"/>
      <c r="IUS62" s="1"/>
      <c r="IUU62" s="1"/>
      <c r="IUW62" s="1"/>
      <c r="IUY62" s="1"/>
      <c r="IVA62" s="1"/>
      <c r="IVC62" s="1"/>
      <c r="IVE62" s="1"/>
      <c r="IVG62" s="1"/>
      <c r="IVI62" s="1"/>
      <c r="IVK62" s="1"/>
      <c r="IVM62" s="1"/>
      <c r="IVO62" s="1"/>
      <c r="IVQ62" s="1"/>
      <c r="IVS62" s="1"/>
      <c r="IVU62" s="1"/>
      <c r="IVW62" s="1"/>
      <c r="IVY62" s="1"/>
      <c r="IWA62" s="1"/>
      <c r="IWC62" s="1"/>
      <c r="IWE62" s="1"/>
      <c r="IWG62" s="1"/>
      <c r="IWI62" s="1"/>
      <c r="IWK62" s="1"/>
      <c r="IWM62" s="1"/>
      <c r="IWO62" s="1"/>
      <c r="IWQ62" s="1"/>
      <c r="IWS62" s="1"/>
      <c r="IWU62" s="1"/>
      <c r="IWW62" s="1"/>
      <c r="IWY62" s="1"/>
      <c r="IXA62" s="1"/>
      <c r="IXC62" s="1"/>
      <c r="IXE62" s="1"/>
      <c r="IXG62" s="1"/>
      <c r="IXI62" s="1"/>
      <c r="IXK62" s="1"/>
      <c r="IXM62" s="1"/>
      <c r="IXO62" s="1"/>
      <c r="IXQ62" s="1"/>
      <c r="IXS62" s="1"/>
      <c r="IXU62" s="1"/>
      <c r="IXW62" s="1"/>
      <c r="IXY62" s="1"/>
      <c r="IYA62" s="1"/>
      <c r="IYC62" s="1"/>
      <c r="IYE62" s="1"/>
      <c r="IYG62" s="1"/>
      <c r="IYI62" s="1"/>
      <c r="IYK62" s="1"/>
      <c r="IYM62" s="1"/>
      <c r="IYO62" s="1"/>
      <c r="IYQ62" s="1"/>
      <c r="IYS62" s="1"/>
      <c r="IYU62" s="1"/>
      <c r="IYW62" s="1"/>
      <c r="IYY62" s="1"/>
      <c r="IZA62" s="1"/>
      <c r="IZC62" s="1"/>
      <c r="IZE62" s="1"/>
      <c r="IZG62" s="1"/>
      <c r="IZI62" s="1"/>
      <c r="IZK62" s="1"/>
      <c r="IZM62" s="1"/>
      <c r="IZO62" s="1"/>
      <c r="IZQ62" s="1"/>
      <c r="IZS62" s="1"/>
      <c r="IZU62" s="1"/>
      <c r="IZW62" s="1"/>
      <c r="IZY62" s="1"/>
      <c r="JAA62" s="1"/>
      <c r="JAC62" s="1"/>
      <c r="JAE62" s="1"/>
      <c r="JAG62" s="1"/>
      <c r="JAI62" s="1"/>
      <c r="JAK62" s="1"/>
      <c r="JAM62" s="1"/>
      <c r="JAO62" s="1"/>
      <c r="JAQ62" s="1"/>
      <c r="JAS62" s="1"/>
      <c r="JAU62" s="1"/>
      <c r="JAW62" s="1"/>
      <c r="JAY62" s="1"/>
      <c r="JBA62" s="1"/>
      <c r="JBC62" s="1"/>
      <c r="JBE62" s="1"/>
      <c r="JBG62" s="1"/>
      <c r="JBI62" s="1"/>
      <c r="JBK62" s="1"/>
      <c r="JBM62" s="1"/>
      <c r="JBO62" s="1"/>
      <c r="JBQ62" s="1"/>
      <c r="JBS62" s="1"/>
      <c r="JBU62" s="1"/>
      <c r="JBW62" s="1"/>
      <c r="JBY62" s="1"/>
      <c r="JCA62" s="1"/>
      <c r="JCC62" s="1"/>
      <c r="JCE62" s="1"/>
      <c r="JCG62" s="1"/>
      <c r="JCI62" s="1"/>
      <c r="JCK62" s="1"/>
      <c r="JCM62" s="1"/>
      <c r="JCO62" s="1"/>
      <c r="JCQ62" s="1"/>
      <c r="JCS62" s="1"/>
      <c r="JCU62" s="1"/>
      <c r="JCW62" s="1"/>
      <c r="JCY62" s="1"/>
      <c r="JDA62" s="1"/>
      <c r="JDC62" s="1"/>
      <c r="JDE62" s="1"/>
      <c r="JDG62" s="1"/>
      <c r="JDI62" s="1"/>
      <c r="JDK62" s="1"/>
      <c r="JDM62" s="1"/>
      <c r="JDO62" s="1"/>
      <c r="JDQ62" s="1"/>
      <c r="JDS62" s="1"/>
      <c r="JDU62" s="1"/>
      <c r="JDW62" s="1"/>
      <c r="JDY62" s="1"/>
      <c r="JEA62" s="1"/>
      <c r="JEC62" s="1"/>
      <c r="JEE62" s="1"/>
      <c r="JEG62" s="1"/>
      <c r="JEI62" s="1"/>
      <c r="JEK62" s="1"/>
      <c r="JEM62" s="1"/>
      <c r="JEO62" s="1"/>
      <c r="JEQ62" s="1"/>
      <c r="JES62" s="1"/>
      <c r="JEU62" s="1"/>
      <c r="JEW62" s="1"/>
      <c r="JEY62" s="1"/>
      <c r="JFA62" s="1"/>
      <c r="JFC62" s="1"/>
      <c r="JFE62" s="1"/>
      <c r="JFG62" s="1"/>
      <c r="JFI62" s="1"/>
      <c r="JFK62" s="1"/>
      <c r="JFM62" s="1"/>
      <c r="JFO62" s="1"/>
      <c r="JFQ62" s="1"/>
      <c r="JFS62" s="1"/>
      <c r="JFU62" s="1"/>
      <c r="JFW62" s="1"/>
      <c r="JFY62" s="1"/>
      <c r="JGA62" s="1"/>
      <c r="JGC62" s="1"/>
      <c r="JGE62" s="1"/>
      <c r="JGG62" s="1"/>
      <c r="JGI62" s="1"/>
      <c r="JGK62" s="1"/>
      <c r="JGM62" s="1"/>
      <c r="JGO62" s="1"/>
      <c r="JGQ62" s="1"/>
      <c r="JGS62" s="1"/>
      <c r="JGU62" s="1"/>
      <c r="JGW62" s="1"/>
      <c r="JGY62" s="1"/>
      <c r="JHA62" s="1"/>
      <c r="JHC62" s="1"/>
      <c r="JHE62" s="1"/>
      <c r="JHG62" s="1"/>
      <c r="JHI62" s="1"/>
      <c r="JHK62" s="1"/>
      <c r="JHM62" s="1"/>
      <c r="JHO62" s="1"/>
      <c r="JHQ62" s="1"/>
      <c r="JHS62" s="1"/>
      <c r="JHU62" s="1"/>
      <c r="JHW62" s="1"/>
      <c r="JHY62" s="1"/>
      <c r="JIA62" s="1"/>
      <c r="JIC62" s="1"/>
      <c r="JIE62" s="1"/>
      <c r="JIG62" s="1"/>
      <c r="JII62" s="1"/>
      <c r="JIK62" s="1"/>
      <c r="JIM62" s="1"/>
      <c r="JIO62" s="1"/>
      <c r="JIQ62" s="1"/>
      <c r="JIS62" s="1"/>
      <c r="JIU62" s="1"/>
      <c r="JIW62" s="1"/>
      <c r="JIY62" s="1"/>
      <c r="JJA62" s="1"/>
      <c r="JJC62" s="1"/>
      <c r="JJE62" s="1"/>
      <c r="JJG62" s="1"/>
      <c r="JJI62" s="1"/>
      <c r="JJK62" s="1"/>
      <c r="JJM62" s="1"/>
      <c r="JJO62" s="1"/>
      <c r="JJQ62" s="1"/>
      <c r="JJS62" s="1"/>
      <c r="JJU62" s="1"/>
      <c r="JJW62" s="1"/>
      <c r="JJY62" s="1"/>
      <c r="JKA62" s="1"/>
      <c r="JKC62" s="1"/>
      <c r="JKE62" s="1"/>
      <c r="JKG62" s="1"/>
      <c r="JKI62" s="1"/>
      <c r="JKK62" s="1"/>
      <c r="JKM62" s="1"/>
      <c r="JKO62" s="1"/>
      <c r="JKQ62" s="1"/>
      <c r="JKS62" s="1"/>
      <c r="JKU62" s="1"/>
      <c r="JKW62" s="1"/>
      <c r="JKY62" s="1"/>
      <c r="JLA62" s="1"/>
      <c r="JLC62" s="1"/>
      <c r="JLE62" s="1"/>
      <c r="JLG62" s="1"/>
      <c r="JLI62" s="1"/>
      <c r="JLK62" s="1"/>
      <c r="JLM62" s="1"/>
      <c r="JLO62" s="1"/>
      <c r="JLQ62" s="1"/>
      <c r="JLS62" s="1"/>
      <c r="JLU62" s="1"/>
      <c r="JLW62" s="1"/>
      <c r="JLY62" s="1"/>
      <c r="JMA62" s="1"/>
      <c r="JMC62" s="1"/>
      <c r="JME62" s="1"/>
      <c r="JMG62" s="1"/>
      <c r="JMI62" s="1"/>
      <c r="JMK62" s="1"/>
      <c r="JMM62" s="1"/>
      <c r="JMO62" s="1"/>
      <c r="JMQ62" s="1"/>
      <c r="JMS62" s="1"/>
      <c r="JMU62" s="1"/>
      <c r="JMW62" s="1"/>
      <c r="JMY62" s="1"/>
      <c r="JNA62" s="1"/>
      <c r="JNC62" s="1"/>
      <c r="JNE62" s="1"/>
      <c r="JNG62" s="1"/>
      <c r="JNI62" s="1"/>
      <c r="JNK62" s="1"/>
      <c r="JNM62" s="1"/>
      <c r="JNO62" s="1"/>
      <c r="JNQ62" s="1"/>
      <c r="JNS62" s="1"/>
      <c r="JNU62" s="1"/>
      <c r="JNW62" s="1"/>
      <c r="JNY62" s="1"/>
      <c r="JOA62" s="1"/>
      <c r="JOC62" s="1"/>
      <c r="JOE62" s="1"/>
      <c r="JOG62" s="1"/>
      <c r="JOI62" s="1"/>
      <c r="JOK62" s="1"/>
      <c r="JOM62" s="1"/>
      <c r="JOO62" s="1"/>
      <c r="JOQ62" s="1"/>
      <c r="JOS62" s="1"/>
      <c r="JOU62" s="1"/>
      <c r="JOW62" s="1"/>
      <c r="JOY62" s="1"/>
      <c r="JPA62" s="1"/>
      <c r="JPC62" s="1"/>
      <c r="JPE62" s="1"/>
      <c r="JPG62" s="1"/>
      <c r="JPI62" s="1"/>
      <c r="JPK62" s="1"/>
      <c r="JPM62" s="1"/>
      <c r="JPO62" s="1"/>
      <c r="JPQ62" s="1"/>
      <c r="JPS62" s="1"/>
      <c r="JPU62" s="1"/>
      <c r="JPW62" s="1"/>
      <c r="JPY62" s="1"/>
      <c r="JQA62" s="1"/>
      <c r="JQC62" s="1"/>
      <c r="JQE62" s="1"/>
      <c r="JQG62" s="1"/>
      <c r="JQI62" s="1"/>
      <c r="JQK62" s="1"/>
      <c r="JQM62" s="1"/>
      <c r="JQO62" s="1"/>
      <c r="JQQ62" s="1"/>
      <c r="JQS62" s="1"/>
      <c r="JQU62" s="1"/>
      <c r="JQW62" s="1"/>
      <c r="JQY62" s="1"/>
      <c r="JRA62" s="1"/>
      <c r="JRC62" s="1"/>
      <c r="JRE62" s="1"/>
      <c r="JRG62" s="1"/>
      <c r="JRI62" s="1"/>
      <c r="JRK62" s="1"/>
      <c r="JRM62" s="1"/>
      <c r="JRO62" s="1"/>
      <c r="JRQ62" s="1"/>
      <c r="JRS62" s="1"/>
      <c r="JRU62" s="1"/>
      <c r="JRW62" s="1"/>
      <c r="JRY62" s="1"/>
      <c r="JSA62" s="1"/>
      <c r="JSC62" s="1"/>
      <c r="JSE62" s="1"/>
      <c r="JSG62" s="1"/>
      <c r="JSI62" s="1"/>
      <c r="JSK62" s="1"/>
      <c r="JSM62" s="1"/>
      <c r="JSO62" s="1"/>
      <c r="JSQ62" s="1"/>
      <c r="JSS62" s="1"/>
      <c r="JSU62" s="1"/>
      <c r="JSW62" s="1"/>
      <c r="JSY62" s="1"/>
      <c r="JTA62" s="1"/>
      <c r="JTC62" s="1"/>
      <c r="JTE62" s="1"/>
      <c r="JTG62" s="1"/>
      <c r="JTI62" s="1"/>
      <c r="JTK62" s="1"/>
      <c r="JTM62" s="1"/>
      <c r="JTO62" s="1"/>
      <c r="JTQ62" s="1"/>
      <c r="JTS62" s="1"/>
      <c r="JTU62" s="1"/>
      <c r="JTW62" s="1"/>
      <c r="JTY62" s="1"/>
      <c r="JUA62" s="1"/>
      <c r="JUC62" s="1"/>
      <c r="JUE62" s="1"/>
      <c r="JUG62" s="1"/>
      <c r="JUI62" s="1"/>
      <c r="JUK62" s="1"/>
      <c r="JUM62" s="1"/>
      <c r="JUO62" s="1"/>
      <c r="JUQ62" s="1"/>
      <c r="JUS62" s="1"/>
      <c r="JUU62" s="1"/>
      <c r="JUW62" s="1"/>
      <c r="JUY62" s="1"/>
      <c r="JVA62" s="1"/>
      <c r="JVC62" s="1"/>
      <c r="JVE62" s="1"/>
      <c r="JVG62" s="1"/>
      <c r="JVI62" s="1"/>
      <c r="JVK62" s="1"/>
      <c r="JVM62" s="1"/>
      <c r="JVO62" s="1"/>
      <c r="JVQ62" s="1"/>
      <c r="JVS62" s="1"/>
      <c r="JVU62" s="1"/>
      <c r="JVW62" s="1"/>
      <c r="JVY62" s="1"/>
      <c r="JWA62" s="1"/>
      <c r="JWC62" s="1"/>
      <c r="JWE62" s="1"/>
      <c r="JWG62" s="1"/>
      <c r="JWI62" s="1"/>
      <c r="JWK62" s="1"/>
      <c r="JWM62" s="1"/>
      <c r="JWO62" s="1"/>
      <c r="JWQ62" s="1"/>
      <c r="JWS62" s="1"/>
      <c r="JWU62" s="1"/>
      <c r="JWW62" s="1"/>
      <c r="JWY62" s="1"/>
      <c r="JXA62" s="1"/>
      <c r="JXC62" s="1"/>
      <c r="JXE62" s="1"/>
      <c r="JXG62" s="1"/>
      <c r="JXI62" s="1"/>
      <c r="JXK62" s="1"/>
      <c r="JXM62" s="1"/>
      <c r="JXO62" s="1"/>
      <c r="JXQ62" s="1"/>
      <c r="JXS62" s="1"/>
      <c r="JXU62" s="1"/>
      <c r="JXW62" s="1"/>
      <c r="JXY62" s="1"/>
      <c r="JYA62" s="1"/>
      <c r="JYC62" s="1"/>
      <c r="JYE62" s="1"/>
      <c r="JYG62" s="1"/>
      <c r="JYI62" s="1"/>
      <c r="JYK62" s="1"/>
      <c r="JYM62" s="1"/>
      <c r="JYO62" s="1"/>
      <c r="JYQ62" s="1"/>
      <c r="JYS62" s="1"/>
      <c r="JYU62" s="1"/>
      <c r="JYW62" s="1"/>
      <c r="JYY62" s="1"/>
      <c r="JZA62" s="1"/>
      <c r="JZC62" s="1"/>
      <c r="JZE62" s="1"/>
      <c r="JZG62" s="1"/>
      <c r="JZI62" s="1"/>
      <c r="JZK62" s="1"/>
      <c r="JZM62" s="1"/>
      <c r="JZO62" s="1"/>
      <c r="JZQ62" s="1"/>
      <c r="JZS62" s="1"/>
      <c r="JZU62" s="1"/>
      <c r="JZW62" s="1"/>
      <c r="JZY62" s="1"/>
      <c r="KAA62" s="1"/>
      <c r="KAC62" s="1"/>
      <c r="KAE62" s="1"/>
      <c r="KAG62" s="1"/>
      <c r="KAI62" s="1"/>
      <c r="KAK62" s="1"/>
      <c r="KAM62" s="1"/>
      <c r="KAO62" s="1"/>
      <c r="KAQ62" s="1"/>
      <c r="KAS62" s="1"/>
      <c r="KAU62" s="1"/>
      <c r="KAW62" s="1"/>
      <c r="KAY62" s="1"/>
      <c r="KBA62" s="1"/>
      <c r="KBC62" s="1"/>
      <c r="KBE62" s="1"/>
      <c r="KBG62" s="1"/>
      <c r="KBI62" s="1"/>
      <c r="KBK62" s="1"/>
      <c r="KBM62" s="1"/>
      <c r="KBO62" s="1"/>
      <c r="KBQ62" s="1"/>
      <c r="KBS62" s="1"/>
      <c r="KBU62" s="1"/>
      <c r="KBW62" s="1"/>
      <c r="KBY62" s="1"/>
      <c r="KCA62" s="1"/>
      <c r="KCC62" s="1"/>
      <c r="KCE62" s="1"/>
      <c r="KCG62" s="1"/>
      <c r="KCI62" s="1"/>
      <c r="KCK62" s="1"/>
      <c r="KCM62" s="1"/>
      <c r="KCO62" s="1"/>
      <c r="KCQ62" s="1"/>
      <c r="KCS62" s="1"/>
      <c r="KCU62" s="1"/>
      <c r="KCW62" s="1"/>
      <c r="KCY62" s="1"/>
      <c r="KDA62" s="1"/>
      <c r="KDC62" s="1"/>
      <c r="KDE62" s="1"/>
      <c r="KDG62" s="1"/>
      <c r="KDI62" s="1"/>
      <c r="KDK62" s="1"/>
      <c r="KDM62" s="1"/>
      <c r="KDO62" s="1"/>
      <c r="KDQ62" s="1"/>
      <c r="KDS62" s="1"/>
      <c r="KDU62" s="1"/>
      <c r="KDW62" s="1"/>
      <c r="KDY62" s="1"/>
      <c r="KEA62" s="1"/>
      <c r="KEC62" s="1"/>
      <c r="KEE62" s="1"/>
      <c r="KEG62" s="1"/>
      <c r="KEI62" s="1"/>
      <c r="KEK62" s="1"/>
      <c r="KEM62" s="1"/>
      <c r="KEO62" s="1"/>
      <c r="KEQ62" s="1"/>
      <c r="KES62" s="1"/>
      <c r="KEU62" s="1"/>
      <c r="KEW62" s="1"/>
      <c r="KEY62" s="1"/>
      <c r="KFA62" s="1"/>
      <c r="KFC62" s="1"/>
      <c r="KFE62" s="1"/>
      <c r="KFG62" s="1"/>
      <c r="KFI62" s="1"/>
      <c r="KFK62" s="1"/>
      <c r="KFM62" s="1"/>
      <c r="KFO62" s="1"/>
      <c r="KFQ62" s="1"/>
      <c r="KFS62" s="1"/>
      <c r="KFU62" s="1"/>
      <c r="KFW62" s="1"/>
      <c r="KFY62" s="1"/>
      <c r="KGA62" s="1"/>
      <c r="KGC62" s="1"/>
      <c r="KGE62" s="1"/>
      <c r="KGG62" s="1"/>
      <c r="KGI62" s="1"/>
      <c r="KGK62" s="1"/>
      <c r="KGM62" s="1"/>
      <c r="KGO62" s="1"/>
      <c r="KGQ62" s="1"/>
      <c r="KGS62" s="1"/>
      <c r="KGU62" s="1"/>
      <c r="KGW62" s="1"/>
      <c r="KGY62" s="1"/>
      <c r="KHA62" s="1"/>
      <c r="KHC62" s="1"/>
      <c r="KHE62" s="1"/>
      <c r="KHG62" s="1"/>
      <c r="KHI62" s="1"/>
      <c r="KHK62" s="1"/>
      <c r="KHM62" s="1"/>
      <c r="KHO62" s="1"/>
      <c r="KHQ62" s="1"/>
      <c r="KHS62" s="1"/>
      <c r="KHU62" s="1"/>
      <c r="KHW62" s="1"/>
      <c r="KHY62" s="1"/>
      <c r="KIA62" s="1"/>
      <c r="KIC62" s="1"/>
      <c r="KIE62" s="1"/>
      <c r="KIG62" s="1"/>
      <c r="KII62" s="1"/>
      <c r="KIK62" s="1"/>
      <c r="KIM62" s="1"/>
      <c r="KIO62" s="1"/>
      <c r="KIQ62" s="1"/>
      <c r="KIS62" s="1"/>
      <c r="KIU62" s="1"/>
      <c r="KIW62" s="1"/>
      <c r="KIY62" s="1"/>
      <c r="KJA62" s="1"/>
      <c r="KJC62" s="1"/>
      <c r="KJE62" s="1"/>
      <c r="KJG62" s="1"/>
      <c r="KJI62" s="1"/>
      <c r="KJK62" s="1"/>
      <c r="KJM62" s="1"/>
      <c r="KJO62" s="1"/>
      <c r="KJQ62" s="1"/>
      <c r="KJS62" s="1"/>
      <c r="KJU62" s="1"/>
      <c r="KJW62" s="1"/>
      <c r="KJY62" s="1"/>
      <c r="KKA62" s="1"/>
      <c r="KKC62" s="1"/>
      <c r="KKE62" s="1"/>
      <c r="KKG62" s="1"/>
      <c r="KKI62" s="1"/>
      <c r="KKK62" s="1"/>
      <c r="KKM62" s="1"/>
      <c r="KKO62" s="1"/>
      <c r="KKQ62" s="1"/>
      <c r="KKS62" s="1"/>
      <c r="KKU62" s="1"/>
      <c r="KKW62" s="1"/>
      <c r="KKY62" s="1"/>
      <c r="KLA62" s="1"/>
      <c r="KLC62" s="1"/>
      <c r="KLE62" s="1"/>
      <c r="KLG62" s="1"/>
      <c r="KLI62" s="1"/>
      <c r="KLK62" s="1"/>
      <c r="KLM62" s="1"/>
      <c r="KLO62" s="1"/>
      <c r="KLQ62" s="1"/>
      <c r="KLS62" s="1"/>
      <c r="KLU62" s="1"/>
      <c r="KLW62" s="1"/>
      <c r="KLY62" s="1"/>
      <c r="KMA62" s="1"/>
      <c r="KMC62" s="1"/>
      <c r="KME62" s="1"/>
      <c r="KMG62" s="1"/>
      <c r="KMI62" s="1"/>
      <c r="KMK62" s="1"/>
      <c r="KMM62" s="1"/>
      <c r="KMO62" s="1"/>
      <c r="KMQ62" s="1"/>
      <c r="KMS62" s="1"/>
      <c r="KMU62" s="1"/>
      <c r="KMW62" s="1"/>
      <c r="KMY62" s="1"/>
      <c r="KNA62" s="1"/>
      <c r="KNC62" s="1"/>
      <c r="KNE62" s="1"/>
      <c r="KNG62" s="1"/>
      <c r="KNI62" s="1"/>
      <c r="KNK62" s="1"/>
      <c r="KNM62" s="1"/>
      <c r="KNO62" s="1"/>
      <c r="KNQ62" s="1"/>
      <c r="KNS62" s="1"/>
      <c r="KNU62" s="1"/>
      <c r="KNW62" s="1"/>
      <c r="KNY62" s="1"/>
      <c r="KOA62" s="1"/>
      <c r="KOC62" s="1"/>
      <c r="KOE62" s="1"/>
      <c r="KOG62" s="1"/>
      <c r="KOI62" s="1"/>
      <c r="KOK62" s="1"/>
      <c r="KOM62" s="1"/>
      <c r="KOO62" s="1"/>
      <c r="KOQ62" s="1"/>
      <c r="KOS62" s="1"/>
      <c r="KOU62" s="1"/>
      <c r="KOW62" s="1"/>
      <c r="KOY62" s="1"/>
      <c r="KPA62" s="1"/>
      <c r="KPC62" s="1"/>
      <c r="KPE62" s="1"/>
      <c r="KPG62" s="1"/>
      <c r="KPI62" s="1"/>
      <c r="KPK62" s="1"/>
      <c r="KPM62" s="1"/>
      <c r="KPO62" s="1"/>
      <c r="KPQ62" s="1"/>
      <c r="KPS62" s="1"/>
      <c r="KPU62" s="1"/>
      <c r="KPW62" s="1"/>
      <c r="KPY62" s="1"/>
      <c r="KQA62" s="1"/>
      <c r="KQC62" s="1"/>
      <c r="KQE62" s="1"/>
      <c r="KQG62" s="1"/>
      <c r="KQI62" s="1"/>
      <c r="KQK62" s="1"/>
      <c r="KQM62" s="1"/>
      <c r="KQO62" s="1"/>
      <c r="KQQ62" s="1"/>
      <c r="KQS62" s="1"/>
      <c r="KQU62" s="1"/>
      <c r="KQW62" s="1"/>
      <c r="KQY62" s="1"/>
      <c r="KRA62" s="1"/>
      <c r="KRC62" s="1"/>
      <c r="KRE62" s="1"/>
      <c r="KRG62" s="1"/>
      <c r="KRI62" s="1"/>
      <c r="KRK62" s="1"/>
      <c r="KRM62" s="1"/>
      <c r="KRO62" s="1"/>
      <c r="KRQ62" s="1"/>
      <c r="KRS62" s="1"/>
      <c r="KRU62" s="1"/>
      <c r="KRW62" s="1"/>
      <c r="KRY62" s="1"/>
      <c r="KSA62" s="1"/>
      <c r="KSC62" s="1"/>
      <c r="KSE62" s="1"/>
      <c r="KSG62" s="1"/>
      <c r="KSI62" s="1"/>
      <c r="KSK62" s="1"/>
      <c r="KSM62" s="1"/>
      <c r="KSO62" s="1"/>
      <c r="KSQ62" s="1"/>
      <c r="KSS62" s="1"/>
      <c r="KSU62" s="1"/>
      <c r="KSW62" s="1"/>
      <c r="KSY62" s="1"/>
      <c r="KTA62" s="1"/>
      <c r="KTC62" s="1"/>
      <c r="KTE62" s="1"/>
      <c r="KTG62" s="1"/>
      <c r="KTI62" s="1"/>
      <c r="KTK62" s="1"/>
      <c r="KTM62" s="1"/>
      <c r="KTO62" s="1"/>
      <c r="KTQ62" s="1"/>
      <c r="KTS62" s="1"/>
      <c r="KTU62" s="1"/>
      <c r="KTW62" s="1"/>
      <c r="KTY62" s="1"/>
      <c r="KUA62" s="1"/>
      <c r="KUC62" s="1"/>
      <c r="KUE62" s="1"/>
      <c r="KUG62" s="1"/>
      <c r="KUI62" s="1"/>
      <c r="KUK62" s="1"/>
      <c r="KUM62" s="1"/>
      <c r="KUO62" s="1"/>
      <c r="KUQ62" s="1"/>
      <c r="KUS62" s="1"/>
      <c r="KUU62" s="1"/>
      <c r="KUW62" s="1"/>
      <c r="KUY62" s="1"/>
      <c r="KVA62" s="1"/>
      <c r="KVC62" s="1"/>
      <c r="KVE62" s="1"/>
      <c r="KVG62" s="1"/>
      <c r="KVI62" s="1"/>
      <c r="KVK62" s="1"/>
      <c r="KVM62" s="1"/>
      <c r="KVO62" s="1"/>
      <c r="KVQ62" s="1"/>
      <c r="KVS62" s="1"/>
      <c r="KVU62" s="1"/>
      <c r="KVW62" s="1"/>
      <c r="KVY62" s="1"/>
      <c r="KWA62" s="1"/>
      <c r="KWC62" s="1"/>
      <c r="KWE62" s="1"/>
      <c r="KWG62" s="1"/>
      <c r="KWI62" s="1"/>
      <c r="KWK62" s="1"/>
      <c r="KWM62" s="1"/>
      <c r="KWO62" s="1"/>
      <c r="KWQ62" s="1"/>
      <c r="KWS62" s="1"/>
      <c r="KWU62" s="1"/>
      <c r="KWW62" s="1"/>
      <c r="KWY62" s="1"/>
      <c r="KXA62" s="1"/>
      <c r="KXC62" s="1"/>
      <c r="KXE62" s="1"/>
      <c r="KXG62" s="1"/>
      <c r="KXI62" s="1"/>
      <c r="KXK62" s="1"/>
      <c r="KXM62" s="1"/>
      <c r="KXO62" s="1"/>
      <c r="KXQ62" s="1"/>
      <c r="KXS62" s="1"/>
      <c r="KXU62" s="1"/>
      <c r="KXW62" s="1"/>
      <c r="KXY62" s="1"/>
      <c r="KYA62" s="1"/>
      <c r="KYC62" s="1"/>
      <c r="KYE62" s="1"/>
      <c r="KYG62" s="1"/>
      <c r="KYI62" s="1"/>
      <c r="KYK62" s="1"/>
      <c r="KYM62" s="1"/>
      <c r="KYO62" s="1"/>
      <c r="KYQ62" s="1"/>
      <c r="KYS62" s="1"/>
      <c r="KYU62" s="1"/>
      <c r="KYW62" s="1"/>
      <c r="KYY62" s="1"/>
      <c r="KZA62" s="1"/>
      <c r="KZC62" s="1"/>
      <c r="KZE62" s="1"/>
      <c r="KZG62" s="1"/>
      <c r="KZI62" s="1"/>
      <c r="KZK62" s="1"/>
      <c r="KZM62" s="1"/>
      <c r="KZO62" s="1"/>
      <c r="KZQ62" s="1"/>
      <c r="KZS62" s="1"/>
      <c r="KZU62" s="1"/>
      <c r="KZW62" s="1"/>
      <c r="KZY62" s="1"/>
      <c r="LAA62" s="1"/>
      <c r="LAC62" s="1"/>
      <c r="LAE62" s="1"/>
      <c r="LAG62" s="1"/>
      <c r="LAI62" s="1"/>
      <c r="LAK62" s="1"/>
      <c r="LAM62" s="1"/>
      <c r="LAO62" s="1"/>
      <c r="LAQ62" s="1"/>
      <c r="LAS62" s="1"/>
      <c r="LAU62" s="1"/>
      <c r="LAW62" s="1"/>
      <c r="LAY62" s="1"/>
      <c r="LBA62" s="1"/>
      <c r="LBC62" s="1"/>
      <c r="LBE62" s="1"/>
      <c r="LBG62" s="1"/>
      <c r="LBI62" s="1"/>
      <c r="LBK62" s="1"/>
      <c r="LBM62" s="1"/>
      <c r="LBO62" s="1"/>
      <c r="LBQ62" s="1"/>
      <c r="LBS62" s="1"/>
      <c r="LBU62" s="1"/>
      <c r="LBW62" s="1"/>
      <c r="LBY62" s="1"/>
      <c r="LCA62" s="1"/>
      <c r="LCC62" s="1"/>
      <c r="LCE62" s="1"/>
      <c r="LCG62" s="1"/>
      <c r="LCI62" s="1"/>
      <c r="LCK62" s="1"/>
      <c r="LCM62" s="1"/>
      <c r="LCO62" s="1"/>
      <c r="LCQ62" s="1"/>
      <c r="LCS62" s="1"/>
      <c r="LCU62" s="1"/>
      <c r="LCW62" s="1"/>
      <c r="LCY62" s="1"/>
      <c r="LDA62" s="1"/>
      <c r="LDC62" s="1"/>
      <c r="LDE62" s="1"/>
      <c r="LDG62" s="1"/>
      <c r="LDI62" s="1"/>
      <c r="LDK62" s="1"/>
      <c r="LDM62" s="1"/>
      <c r="LDO62" s="1"/>
      <c r="LDQ62" s="1"/>
      <c r="LDS62" s="1"/>
      <c r="LDU62" s="1"/>
      <c r="LDW62" s="1"/>
      <c r="LDY62" s="1"/>
      <c r="LEA62" s="1"/>
      <c r="LEC62" s="1"/>
      <c r="LEE62" s="1"/>
      <c r="LEG62" s="1"/>
      <c r="LEI62" s="1"/>
      <c r="LEK62" s="1"/>
      <c r="LEM62" s="1"/>
      <c r="LEO62" s="1"/>
      <c r="LEQ62" s="1"/>
      <c r="LES62" s="1"/>
      <c r="LEU62" s="1"/>
      <c r="LEW62" s="1"/>
      <c r="LEY62" s="1"/>
      <c r="LFA62" s="1"/>
      <c r="LFC62" s="1"/>
      <c r="LFE62" s="1"/>
      <c r="LFG62" s="1"/>
      <c r="LFI62" s="1"/>
      <c r="LFK62" s="1"/>
      <c r="LFM62" s="1"/>
      <c r="LFO62" s="1"/>
      <c r="LFQ62" s="1"/>
      <c r="LFS62" s="1"/>
      <c r="LFU62" s="1"/>
      <c r="LFW62" s="1"/>
      <c r="LFY62" s="1"/>
      <c r="LGA62" s="1"/>
      <c r="LGC62" s="1"/>
      <c r="LGE62" s="1"/>
      <c r="LGG62" s="1"/>
      <c r="LGI62" s="1"/>
      <c r="LGK62" s="1"/>
      <c r="LGM62" s="1"/>
      <c r="LGO62" s="1"/>
      <c r="LGQ62" s="1"/>
      <c r="LGS62" s="1"/>
      <c r="LGU62" s="1"/>
      <c r="LGW62" s="1"/>
      <c r="LGY62" s="1"/>
      <c r="LHA62" s="1"/>
      <c r="LHC62" s="1"/>
      <c r="LHE62" s="1"/>
      <c r="LHG62" s="1"/>
      <c r="LHI62" s="1"/>
      <c r="LHK62" s="1"/>
      <c r="LHM62" s="1"/>
      <c r="LHO62" s="1"/>
      <c r="LHQ62" s="1"/>
      <c r="LHS62" s="1"/>
      <c r="LHU62" s="1"/>
      <c r="LHW62" s="1"/>
      <c r="LHY62" s="1"/>
      <c r="LIA62" s="1"/>
      <c r="LIC62" s="1"/>
      <c r="LIE62" s="1"/>
      <c r="LIG62" s="1"/>
      <c r="LII62" s="1"/>
      <c r="LIK62" s="1"/>
      <c r="LIM62" s="1"/>
      <c r="LIO62" s="1"/>
      <c r="LIQ62" s="1"/>
      <c r="LIS62" s="1"/>
      <c r="LIU62" s="1"/>
      <c r="LIW62" s="1"/>
      <c r="LIY62" s="1"/>
      <c r="LJA62" s="1"/>
      <c r="LJC62" s="1"/>
      <c r="LJE62" s="1"/>
      <c r="LJG62" s="1"/>
      <c r="LJI62" s="1"/>
      <c r="LJK62" s="1"/>
      <c r="LJM62" s="1"/>
      <c r="LJO62" s="1"/>
      <c r="LJQ62" s="1"/>
      <c r="LJS62" s="1"/>
      <c r="LJU62" s="1"/>
      <c r="LJW62" s="1"/>
      <c r="LJY62" s="1"/>
      <c r="LKA62" s="1"/>
      <c r="LKC62" s="1"/>
      <c r="LKE62" s="1"/>
      <c r="LKG62" s="1"/>
      <c r="LKI62" s="1"/>
      <c r="LKK62" s="1"/>
      <c r="LKM62" s="1"/>
      <c r="LKO62" s="1"/>
      <c r="LKQ62" s="1"/>
      <c r="LKS62" s="1"/>
      <c r="LKU62" s="1"/>
      <c r="LKW62" s="1"/>
      <c r="LKY62" s="1"/>
      <c r="LLA62" s="1"/>
      <c r="LLC62" s="1"/>
      <c r="LLE62" s="1"/>
      <c r="LLG62" s="1"/>
      <c r="LLI62" s="1"/>
      <c r="LLK62" s="1"/>
      <c r="LLM62" s="1"/>
      <c r="LLO62" s="1"/>
      <c r="LLQ62" s="1"/>
      <c r="LLS62" s="1"/>
      <c r="LLU62" s="1"/>
      <c r="LLW62" s="1"/>
      <c r="LLY62" s="1"/>
      <c r="LMA62" s="1"/>
      <c r="LMC62" s="1"/>
      <c r="LME62" s="1"/>
      <c r="LMG62" s="1"/>
      <c r="LMI62" s="1"/>
      <c r="LMK62" s="1"/>
      <c r="LMM62" s="1"/>
      <c r="LMO62" s="1"/>
      <c r="LMQ62" s="1"/>
      <c r="LMS62" s="1"/>
      <c r="LMU62" s="1"/>
      <c r="LMW62" s="1"/>
      <c r="LMY62" s="1"/>
      <c r="LNA62" s="1"/>
      <c r="LNC62" s="1"/>
      <c r="LNE62" s="1"/>
      <c r="LNG62" s="1"/>
      <c r="LNI62" s="1"/>
      <c r="LNK62" s="1"/>
      <c r="LNM62" s="1"/>
      <c r="LNO62" s="1"/>
      <c r="LNQ62" s="1"/>
      <c r="LNS62" s="1"/>
      <c r="LNU62" s="1"/>
      <c r="LNW62" s="1"/>
      <c r="LNY62" s="1"/>
      <c r="LOA62" s="1"/>
      <c r="LOC62" s="1"/>
      <c r="LOE62" s="1"/>
      <c r="LOG62" s="1"/>
      <c r="LOI62" s="1"/>
      <c r="LOK62" s="1"/>
      <c r="LOM62" s="1"/>
      <c r="LOO62" s="1"/>
      <c r="LOQ62" s="1"/>
      <c r="LOS62" s="1"/>
      <c r="LOU62" s="1"/>
      <c r="LOW62" s="1"/>
      <c r="LOY62" s="1"/>
      <c r="LPA62" s="1"/>
      <c r="LPC62" s="1"/>
      <c r="LPE62" s="1"/>
      <c r="LPG62" s="1"/>
      <c r="LPI62" s="1"/>
      <c r="LPK62" s="1"/>
      <c r="LPM62" s="1"/>
      <c r="LPO62" s="1"/>
      <c r="LPQ62" s="1"/>
      <c r="LPS62" s="1"/>
      <c r="LPU62" s="1"/>
      <c r="LPW62" s="1"/>
      <c r="LPY62" s="1"/>
      <c r="LQA62" s="1"/>
      <c r="LQC62" s="1"/>
      <c r="LQE62" s="1"/>
      <c r="LQG62" s="1"/>
      <c r="LQI62" s="1"/>
      <c r="LQK62" s="1"/>
      <c r="LQM62" s="1"/>
      <c r="LQO62" s="1"/>
      <c r="LQQ62" s="1"/>
      <c r="LQS62" s="1"/>
      <c r="LQU62" s="1"/>
      <c r="LQW62" s="1"/>
      <c r="LQY62" s="1"/>
      <c r="LRA62" s="1"/>
      <c r="LRC62" s="1"/>
      <c r="LRE62" s="1"/>
      <c r="LRG62" s="1"/>
      <c r="LRI62" s="1"/>
      <c r="LRK62" s="1"/>
      <c r="LRM62" s="1"/>
      <c r="LRO62" s="1"/>
      <c r="LRQ62" s="1"/>
      <c r="LRS62" s="1"/>
      <c r="LRU62" s="1"/>
      <c r="LRW62" s="1"/>
      <c r="LRY62" s="1"/>
      <c r="LSA62" s="1"/>
      <c r="LSC62" s="1"/>
      <c r="LSE62" s="1"/>
      <c r="LSG62" s="1"/>
      <c r="LSI62" s="1"/>
      <c r="LSK62" s="1"/>
      <c r="LSM62" s="1"/>
      <c r="LSO62" s="1"/>
      <c r="LSQ62" s="1"/>
      <c r="LSS62" s="1"/>
      <c r="LSU62" s="1"/>
      <c r="LSW62" s="1"/>
      <c r="LSY62" s="1"/>
      <c r="LTA62" s="1"/>
      <c r="LTC62" s="1"/>
      <c r="LTE62" s="1"/>
      <c r="LTG62" s="1"/>
      <c r="LTI62" s="1"/>
      <c r="LTK62" s="1"/>
      <c r="LTM62" s="1"/>
      <c r="LTO62" s="1"/>
      <c r="LTQ62" s="1"/>
      <c r="LTS62" s="1"/>
      <c r="LTU62" s="1"/>
      <c r="LTW62" s="1"/>
      <c r="LTY62" s="1"/>
      <c r="LUA62" s="1"/>
      <c r="LUC62" s="1"/>
      <c r="LUE62" s="1"/>
      <c r="LUG62" s="1"/>
      <c r="LUI62" s="1"/>
      <c r="LUK62" s="1"/>
      <c r="LUM62" s="1"/>
      <c r="LUO62" s="1"/>
      <c r="LUQ62" s="1"/>
      <c r="LUS62" s="1"/>
      <c r="LUU62" s="1"/>
      <c r="LUW62" s="1"/>
      <c r="LUY62" s="1"/>
      <c r="LVA62" s="1"/>
      <c r="LVC62" s="1"/>
      <c r="LVE62" s="1"/>
      <c r="LVG62" s="1"/>
      <c r="LVI62" s="1"/>
      <c r="LVK62" s="1"/>
      <c r="LVM62" s="1"/>
      <c r="LVO62" s="1"/>
      <c r="LVQ62" s="1"/>
      <c r="LVS62" s="1"/>
      <c r="LVU62" s="1"/>
      <c r="LVW62" s="1"/>
      <c r="LVY62" s="1"/>
      <c r="LWA62" s="1"/>
      <c r="LWC62" s="1"/>
      <c r="LWE62" s="1"/>
      <c r="LWG62" s="1"/>
      <c r="LWI62" s="1"/>
      <c r="LWK62" s="1"/>
      <c r="LWM62" s="1"/>
      <c r="LWO62" s="1"/>
      <c r="LWQ62" s="1"/>
      <c r="LWS62" s="1"/>
      <c r="LWU62" s="1"/>
      <c r="LWW62" s="1"/>
      <c r="LWY62" s="1"/>
      <c r="LXA62" s="1"/>
      <c r="LXC62" s="1"/>
      <c r="LXE62" s="1"/>
      <c r="LXG62" s="1"/>
      <c r="LXI62" s="1"/>
      <c r="LXK62" s="1"/>
      <c r="LXM62" s="1"/>
      <c r="LXO62" s="1"/>
      <c r="LXQ62" s="1"/>
      <c r="LXS62" s="1"/>
      <c r="LXU62" s="1"/>
      <c r="LXW62" s="1"/>
      <c r="LXY62" s="1"/>
      <c r="LYA62" s="1"/>
      <c r="LYC62" s="1"/>
      <c r="LYE62" s="1"/>
      <c r="LYG62" s="1"/>
      <c r="LYI62" s="1"/>
      <c r="LYK62" s="1"/>
      <c r="LYM62" s="1"/>
      <c r="LYO62" s="1"/>
      <c r="LYQ62" s="1"/>
      <c r="LYS62" s="1"/>
      <c r="LYU62" s="1"/>
      <c r="LYW62" s="1"/>
      <c r="LYY62" s="1"/>
      <c r="LZA62" s="1"/>
      <c r="LZC62" s="1"/>
      <c r="LZE62" s="1"/>
      <c r="LZG62" s="1"/>
      <c r="LZI62" s="1"/>
      <c r="LZK62" s="1"/>
      <c r="LZM62" s="1"/>
      <c r="LZO62" s="1"/>
      <c r="LZQ62" s="1"/>
      <c r="LZS62" s="1"/>
      <c r="LZU62" s="1"/>
      <c r="LZW62" s="1"/>
      <c r="LZY62" s="1"/>
      <c r="MAA62" s="1"/>
      <c r="MAC62" s="1"/>
      <c r="MAE62" s="1"/>
      <c r="MAG62" s="1"/>
      <c r="MAI62" s="1"/>
      <c r="MAK62" s="1"/>
      <c r="MAM62" s="1"/>
      <c r="MAO62" s="1"/>
      <c r="MAQ62" s="1"/>
      <c r="MAS62" s="1"/>
      <c r="MAU62" s="1"/>
      <c r="MAW62" s="1"/>
      <c r="MAY62" s="1"/>
      <c r="MBA62" s="1"/>
      <c r="MBC62" s="1"/>
      <c r="MBE62" s="1"/>
      <c r="MBG62" s="1"/>
      <c r="MBI62" s="1"/>
      <c r="MBK62" s="1"/>
      <c r="MBM62" s="1"/>
      <c r="MBO62" s="1"/>
      <c r="MBQ62" s="1"/>
      <c r="MBS62" s="1"/>
      <c r="MBU62" s="1"/>
      <c r="MBW62" s="1"/>
      <c r="MBY62" s="1"/>
      <c r="MCA62" s="1"/>
      <c r="MCC62" s="1"/>
      <c r="MCE62" s="1"/>
      <c r="MCG62" s="1"/>
      <c r="MCI62" s="1"/>
      <c r="MCK62" s="1"/>
      <c r="MCM62" s="1"/>
      <c r="MCO62" s="1"/>
      <c r="MCQ62" s="1"/>
      <c r="MCS62" s="1"/>
      <c r="MCU62" s="1"/>
      <c r="MCW62" s="1"/>
      <c r="MCY62" s="1"/>
      <c r="MDA62" s="1"/>
      <c r="MDC62" s="1"/>
      <c r="MDE62" s="1"/>
      <c r="MDG62" s="1"/>
      <c r="MDI62" s="1"/>
      <c r="MDK62" s="1"/>
      <c r="MDM62" s="1"/>
      <c r="MDO62" s="1"/>
      <c r="MDQ62" s="1"/>
      <c r="MDS62" s="1"/>
      <c r="MDU62" s="1"/>
      <c r="MDW62" s="1"/>
      <c r="MDY62" s="1"/>
      <c r="MEA62" s="1"/>
      <c r="MEC62" s="1"/>
      <c r="MEE62" s="1"/>
      <c r="MEG62" s="1"/>
      <c r="MEI62" s="1"/>
      <c r="MEK62" s="1"/>
      <c r="MEM62" s="1"/>
      <c r="MEO62" s="1"/>
      <c r="MEQ62" s="1"/>
      <c r="MES62" s="1"/>
      <c r="MEU62" s="1"/>
      <c r="MEW62" s="1"/>
      <c r="MEY62" s="1"/>
      <c r="MFA62" s="1"/>
      <c r="MFC62" s="1"/>
      <c r="MFE62" s="1"/>
      <c r="MFG62" s="1"/>
      <c r="MFI62" s="1"/>
      <c r="MFK62" s="1"/>
      <c r="MFM62" s="1"/>
      <c r="MFO62" s="1"/>
      <c r="MFQ62" s="1"/>
      <c r="MFS62" s="1"/>
      <c r="MFU62" s="1"/>
      <c r="MFW62" s="1"/>
      <c r="MFY62" s="1"/>
      <c r="MGA62" s="1"/>
      <c r="MGC62" s="1"/>
      <c r="MGE62" s="1"/>
      <c r="MGG62" s="1"/>
      <c r="MGI62" s="1"/>
      <c r="MGK62" s="1"/>
      <c r="MGM62" s="1"/>
      <c r="MGO62" s="1"/>
      <c r="MGQ62" s="1"/>
      <c r="MGS62" s="1"/>
      <c r="MGU62" s="1"/>
      <c r="MGW62" s="1"/>
      <c r="MGY62" s="1"/>
      <c r="MHA62" s="1"/>
      <c r="MHC62" s="1"/>
      <c r="MHE62" s="1"/>
      <c r="MHG62" s="1"/>
      <c r="MHI62" s="1"/>
      <c r="MHK62" s="1"/>
      <c r="MHM62" s="1"/>
      <c r="MHO62" s="1"/>
      <c r="MHQ62" s="1"/>
      <c r="MHS62" s="1"/>
      <c r="MHU62" s="1"/>
      <c r="MHW62" s="1"/>
      <c r="MHY62" s="1"/>
      <c r="MIA62" s="1"/>
      <c r="MIC62" s="1"/>
      <c r="MIE62" s="1"/>
      <c r="MIG62" s="1"/>
      <c r="MII62" s="1"/>
      <c r="MIK62" s="1"/>
      <c r="MIM62" s="1"/>
      <c r="MIO62" s="1"/>
      <c r="MIQ62" s="1"/>
      <c r="MIS62" s="1"/>
      <c r="MIU62" s="1"/>
      <c r="MIW62" s="1"/>
      <c r="MIY62" s="1"/>
      <c r="MJA62" s="1"/>
      <c r="MJC62" s="1"/>
      <c r="MJE62" s="1"/>
      <c r="MJG62" s="1"/>
      <c r="MJI62" s="1"/>
      <c r="MJK62" s="1"/>
      <c r="MJM62" s="1"/>
      <c r="MJO62" s="1"/>
      <c r="MJQ62" s="1"/>
      <c r="MJS62" s="1"/>
      <c r="MJU62" s="1"/>
      <c r="MJW62" s="1"/>
      <c r="MJY62" s="1"/>
      <c r="MKA62" s="1"/>
      <c r="MKC62" s="1"/>
      <c r="MKE62" s="1"/>
      <c r="MKG62" s="1"/>
      <c r="MKI62" s="1"/>
      <c r="MKK62" s="1"/>
      <c r="MKM62" s="1"/>
      <c r="MKO62" s="1"/>
      <c r="MKQ62" s="1"/>
      <c r="MKS62" s="1"/>
      <c r="MKU62" s="1"/>
      <c r="MKW62" s="1"/>
      <c r="MKY62" s="1"/>
      <c r="MLA62" s="1"/>
      <c r="MLC62" s="1"/>
      <c r="MLE62" s="1"/>
      <c r="MLG62" s="1"/>
      <c r="MLI62" s="1"/>
      <c r="MLK62" s="1"/>
      <c r="MLM62" s="1"/>
      <c r="MLO62" s="1"/>
      <c r="MLQ62" s="1"/>
      <c r="MLS62" s="1"/>
      <c r="MLU62" s="1"/>
      <c r="MLW62" s="1"/>
      <c r="MLY62" s="1"/>
      <c r="MMA62" s="1"/>
      <c r="MMC62" s="1"/>
      <c r="MME62" s="1"/>
      <c r="MMG62" s="1"/>
      <c r="MMI62" s="1"/>
      <c r="MMK62" s="1"/>
      <c r="MMM62" s="1"/>
      <c r="MMO62" s="1"/>
      <c r="MMQ62" s="1"/>
      <c r="MMS62" s="1"/>
      <c r="MMU62" s="1"/>
      <c r="MMW62" s="1"/>
      <c r="MMY62" s="1"/>
      <c r="MNA62" s="1"/>
      <c r="MNC62" s="1"/>
      <c r="MNE62" s="1"/>
      <c r="MNG62" s="1"/>
      <c r="MNI62" s="1"/>
      <c r="MNK62" s="1"/>
      <c r="MNM62" s="1"/>
      <c r="MNO62" s="1"/>
      <c r="MNQ62" s="1"/>
      <c r="MNS62" s="1"/>
      <c r="MNU62" s="1"/>
      <c r="MNW62" s="1"/>
      <c r="MNY62" s="1"/>
      <c r="MOA62" s="1"/>
      <c r="MOC62" s="1"/>
      <c r="MOE62" s="1"/>
      <c r="MOG62" s="1"/>
      <c r="MOI62" s="1"/>
      <c r="MOK62" s="1"/>
      <c r="MOM62" s="1"/>
      <c r="MOO62" s="1"/>
      <c r="MOQ62" s="1"/>
      <c r="MOS62" s="1"/>
      <c r="MOU62" s="1"/>
      <c r="MOW62" s="1"/>
      <c r="MOY62" s="1"/>
      <c r="MPA62" s="1"/>
      <c r="MPC62" s="1"/>
      <c r="MPE62" s="1"/>
      <c r="MPG62" s="1"/>
      <c r="MPI62" s="1"/>
      <c r="MPK62" s="1"/>
      <c r="MPM62" s="1"/>
      <c r="MPO62" s="1"/>
      <c r="MPQ62" s="1"/>
      <c r="MPS62" s="1"/>
      <c r="MPU62" s="1"/>
      <c r="MPW62" s="1"/>
      <c r="MPY62" s="1"/>
      <c r="MQA62" s="1"/>
      <c r="MQC62" s="1"/>
      <c r="MQE62" s="1"/>
      <c r="MQG62" s="1"/>
      <c r="MQI62" s="1"/>
      <c r="MQK62" s="1"/>
      <c r="MQM62" s="1"/>
      <c r="MQO62" s="1"/>
      <c r="MQQ62" s="1"/>
      <c r="MQS62" s="1"/>
      <c r="MQU62" s="1"/>
      <c r="MQW62" s="1"/>
      <c r="MQY62" s="1"/>
      <c r="MRA62" s="1"/>
      <c r="MRC62" s="1"/>
      <c r="MRE62" s="1"/>
      <c r="MRG62" s="1"/>
      <c r="MRI62" s="1"/>
      <c r="MRK62" s="1"/>
      <c r="MRM62" s="1"/>
      <c r="MRO62" s="1"/>
      <c r="MRQ62" s="1"/>
      <c r="MRS62" s="1"/>
      <c r="MRU62" s="1"/>
      <c r="MRW62" s="1"/>
      <c r="MRY62" s="1"/>
      <c r="MSA62" s="1"/>
      <c r="MSC62" s="1"/>
      <c r="MSE62" s="1"/>
      <c r="MSG62" s="1"/>
      <c r="MSI62" s="1"/>
      <c r="MSK62" s="1"/>
      <c r="MSM62" s="1"/>
      <c r="MSO62" s="1"/>
      <c r="MSQ62" s="1"/>
      <c r="MSS62" s="1"/>
      <c r="MSU62" s="1"/>
      <c r="MSW62" s="1"/>
      <c r="MSY62" s="1"/>
      <c r="MTA62" s="1"/>
      <c r="MTC62" s="1"/>
      <c r="MTE62" s="1"/>
      <c r="MTG62" s="1"/>
      <c r="MTI62" s="1"/>
      <c r="MTK62" s="1"/>
      <c r="MTM62" s="1"/>
      <c r="MTO62" s="1"/>
      <c r="MTQ62" s="1"/>
      <c r="MTS62" s="1"/>
      <c r="MTU62" s="1"/>
      <c r="MTW62" s="1"/>
      <c r="MTY62" s="1"/>
      <c r="MUA62" s="1"/>
      <c r="MUC62" s="1"/>
      <c r="MUE62" s="1"/>
      <c r="MUG62" s="1"/>
      <c r="MUI62" s="1"/>
      <c r="MUK62" s="1"/>
      <c r="MUM62" s="1"/>
      <c r="MUO62" s="1"/>
      <c r="MUQ62" s="1"/>
      <c r="MUS62" s="1"/>
      <c r="MUU62" s="1"/>
      <c r="MUW62" s="1"/>
      <c r="MUY62" s="1"/>
      <c r="MVA62" s="1"/>
      <c r="MVC62" s="1"/>
      <c r="MVE62" s="1"/>
      <c r="MVG62" s="1"/>
      <c r="MVI62" s="1"/>
      <c r="MVK62" s="1"/>
      <c r="MVM62" s="1"/>
      <c r="MVO62" s="1"/>
      <c r="MVQ62" s="1"/>
      <c r="MVS62" s="1"/>
      <c r="MVU62" s="1"/>
      <c r="MVW62" s="1"/>
      <c r="MVY62" s="1"/>
      <c r="MWA62" s="1"/>
      <c r="MWC62" s="1"/>
      <c r="MWE62" s="1"/>
      <c r="MWG62" s="1"/>
      <c r="MWI62" s="1"/>
      <c r="MWK62" s="1"/>
      <c r="MWM62" s="1"/>
      <c r="MWO62" s="1"/>
      <c r="MWQ62" s="1"/>
      <c r="MWS62" s="1"/>
      <c r="MWU62" s="1"/>
      <c r="MWW62" s="1"/>
      <c r="MWY62" s="1"/>
      <c r="MXA62" s="1"/>
      <c r="MXC62" s="1"/>
      <c r="MXE62" s="1"/>
      <c r="MXG62" s="1"/>
      <c r="MXI62" s="1"/>
      <c r="MXK62" s="1"/>
      <c r="MXM62" s="1"/>
      <c r="MXO62" s="1"/>
      <c r="MXQ62" s="1"/>
      <c r="MXS62" s="1"/>
      <c r="MXU62" s="1"/>
      <c r="MXW62" s="1"/>
      <c r="MXY62" s="1"/>
      <c r="MYA62" s="1"/>
      <c r="MYC62" s="1"/>
      <c r="MYE62" s="1"/>
      <c r="MYG62" s="1"/>
      <c r="MYI62" s="1"/>
      <c r="MYK62" s="1"/>
      <c r="MYM62" s="1"/>
      <c r="MYO62" s="1"/>
      <c r="MYQ62" s="1"/>
      <c r="MYS62" s="1"/>
      <c r="MYU62" s="1"/>
      <c r="MYW62" s="1"/>
      <c r="MYY62" s="1"/>
      <c r="MZA62" s="1"/>
      <c r="MZC62" s="1"/>
      <c r="MZE62" s="1"/>
      <c r="MZG62" s="1"/>
      <c r="MZI62" s="1"/>
      <c r="MZK62" s="1"/>
      <c r="MZM62" s="1"/>
      <c r="MZO62" s="1"/>
      <c r="MZQ62" s="1"/>
      <c r="MZS62" s="1"/>
      <c r="MZU62" s="1"/>
      <c r="MZW62" s="1"/>
      <c r="MZY62" s="1"/>
      <c r="NAA62" s="1"/>
      <c r="NAC62" s="1"/>
      <c r="NAE62" s="1"/>
      <c r="NAG62" s="1"/>
      <c r="NAI62" s="1"/>
      <c r="NAK62" s="1"/>
      <c r="NAM62" s="1"/>
      <c r="NAO62" s="1"/>
      <c r="NAQ62" s="1"/>
      <c r="NAS62" s="1"/>
      <c r="NAU62" s="1"/>
      <c r="NAW62" s="1"/>
      <c r="NAY62" s="1"/>
      <c r="NBA62" s="1"/>
      <c r="NBC62" s="1"/>
      <c r="NBE62" s="1"/>
      <c r="NBG62" s="1"/>
      <c r="NBI62" s="1"/>
      <c r="NBK62" s="1"/>
      <c r="NBM62" s="1"/>
      <c r="NBO62" s="1"/>
      <c r="NBQ62" s="1"/>
      <c r="NBS62" s="1"/>
      <c r="NBU62" s="1"/>
      <c r="NBW62" s="1"/>
      <c r="NBY62" s="1"/>
      <c r="NCA62" s="1"/>
      <c r="NCC62" s="1"/>
      <c r="NCE62" s="1"/>
      <c r="NCG62" s="1"/>
      <c r="NCI62" s="1"/>
      <c r="NCK62" s="1"/>
      <c r="NCM62" s="1"/>
      <c r="NCO62" s="1"/>
      <c r="NCQ62" s="1"/>
      <c r="NCS62" s="1"/>
      <c r="NCU62" s="1"/>
      <c r="NCW62" s="1"/>
      <c r="NCY62" s="1"/>
      <c r="NDA62" s="1"/>
      <c r="NDC62" s="1"/>
      <c r="NDE62" s="1"/>
      <c r="NDG62" s="1"/>
      <c r="NDI62" s="1"/>
      <c r="NDK62" s="1"/>
      <c r="NDM62" s="1"/>
      <c r="NDO62" s="1"/>
      <c r="NDQ62" s="1"/>
      <c r="NDS62" s="1"/>
      <c r="NDU62" s="1"/>
      <c r="NDW62" s="1"/>
      <c r="NDY62" s="1"/>
      <c r="NEA62" s="1"/>
      <c r="NEC62" s="1"/>
      <c r="NEE62" s="1"/>
      <c r="NEG62" s="1"/>
      <c r="NEI62" s="1"/>
      <c r="NEK62" s="1"/>
      <c r="NEM62" s="1"/>
      <c r="NEO62" s="1"/>
      <c r="NEQ62" s="1"/>
      <c r="NES62" s="1"/>
      <c r="NEU62" s="1"/>
      <c r="NEW62" s="1"/>
      <c r="NEY62" s="1"/>
      <c r="NFA62" s="1"/>
      <c r="NFC62" s="1"/>
      <c r="NFE62" s="1"/>
      <c r="NFG62" s="1"/>
      <c r="NFI62" s="1"/>
      <c r="NFK62" s="1"/>
      <c r="NFM62" s="1"/>
      <c r="NFO62" s="1"/>
      <c r="NFQ62" s="1"/>
      <c r="NFS62" s="1"/>
      <c r="NFU62" s="1"/>
      <c r="NFW62" s="1"/>
      <c r="NFY62" s="1"/>
      <c r="NGA62" s="1"/>
      <c r="NGC62" s="1"/>
      <c r="NGE62" s="1"/>
      <c r="NGG62" s="1"/>
      <c r="NGI62" s="1"/>
      <c r="NGK62" s="1"/>
      <c r="NGM62" s="1"/>
      <c r="NGO62" s="1"/>
      <c r="NGQ62" s="1"/>
      <c r="NGS62" s="1"/>
      <c r="NGU62" s="1"/>
      <c r="NGW62" s="1"/>
      <c r="NGY62" s="1"/>
      <c r="NHA62" s="1"/>
      <c r="NHC62" s="1"/>
      <c r="NHE62" s="1"/>
      <c r="NHG62" s="1"/>
      <c r="NHI62" s="1"/>
      <c r="NHK62" s="1"/>
      <c r="NHM62" s="1"/>
      <c r="NHO62" s="1"/>
      <c r="NHQ62" s="1"/>
      <c r="NHS62" s="1"/>
      <c r="NHU62" s="1"/>
      <c r="NHW62" s="1"/>
      <c r="NHY62" s="1"/>
      <c r="NIA62" s="1"/>
      <c r="NIC62" s="1"/>
      <c r="NIE62" s="1"/>
      <c r="NIG62" s="1"/>
      <c r="NII62" s="1"/>
      <c r="NIK62" s="1"/>
      <c r="NIM62" s="1"/>
      <c r="NIO62" s="1"/>
      <c r="NIQ62" s="1"/>
      <c r="NIS62" s="1"/>
      <c r="NIU62" s="1"/>
      <c r="NIW62" s="1"/>
      <c r="NIY62" s="1"/>
      <c r="NJA62" s="1"/>
      <c r="NJC62" s="1"/>
      <c r="NJE62" s="1"/>
      <c r="NJG62" s="1"/>
      <c r="NJI62" s="1"/>
      <c r="NJK62" s="1"/>
      <c r="NJM62" s="1"/>
      <c r="NJO62" s="1"/>
      <c r="NJQ62" s="1"/>
      <c r="NJS62" s="1"/>
      <c r="NJU62" s="1"/>
      <c r="NJW62" s="1"/>
      <c r="NJY62" s="1"/>
      <c r="NKA62" s="1"/>
      <c r="NKC62" s="1"/>
      <c r="NKE62" s="1"/>
      <c r="NKG62" s="1"/>
      <c r="NKI62" s="1"/>
      <c r="NKK62" s="1"/>
      <c r="NKM62" s="1"/>
      <c r="NKO62" s="1"/>
      <c r="NKQ62" s="1"/>
      <c r="NKS62" s="1"/>
      <c r="NKU62" s="1"/>
      <c r="NKW62" s="1"/>
      <c r="NKY62" s="1"/>
      <c r="NLA62" s="1"/>
      <c r="NLC62" s="1"/>
      <c r="NLE62" s="1"/>
      <c r="NLG62" s="1"/>
      <c r="NLI62" s="1"/>
      <c r="NLK62" s="1"/>
      <c r="NLM62" s="1"/>
      <c r="NLO62" s="1"/>
      <c r="NLQ62" s="1"/>
      <c r="NLS62" s="1"/>
      <c r="NLU62" s="1"/>
      <c r="NLW62" s="1"/>
      <c r="NLY62" s="1"/>
      <c r="NMA62" s="1"/>
      <c r="NMC62" s="1"/>
      <c r="NME62" s="1"/>
      <c r="NMG62" s="1"/>
      <c r="NMI62" s="1"/>
      <c r="NMK62" s="1"/>
      <c r="NMM62" s="1"/>
      <c r="NMO62" s="1"/>
      <c r="NMQ62" s="1"/>
      <c r="NMS62" s="1"/>
      <c r="NMU62" s="1"/>
      <c r="NMW62" s="1"/>
      <c r="NMY62" s="1"/>
      <c r="NNA62" s="1"/>
      <c r="NNC62" s="1"/>
      <c r="NNE62" s="1"/>
      <c r="NNG62" s="1"/>
      <c r="NNI62" s="1"/>
      <c r="NNK62" s="1"/>
      <c r="NNM62" s="1"/>
      <c r="NNO62" s="1"/>
      <c r="NNQ62" s="1"/>
      <c r="NNS62" s="1"/>
      <c r="NNU62" s="1"/>
      <c r="NNW62" s="1"/>
      <c r="NNY62" s="1"/>
      <c r="NOA62" s="1"/>
      <c r="NOC62" s="1"/>
      <c r="NOE62" s="1"/>
      <c r="NOG62" s="1"/>
      <c r="NOI62" s="1"/>
      <c r="NOK62" s="1"/>
      <c r="NOM62" s="1"/>
      <c r="NOO62" s="1"/>
      <c r="NOQ62" s="1"/>
      <c r="NOS62" s="1"/>
      <c r="NOU62" s="1"/>
      <c r="NOW62" s="1"/>
      <c r="NOY62" s="1"/>
      <c r="NPA62" s="1"/>
      <c r="NPC62" s="1"/>
      <c r="NPE62" s="1"/>
      <c r="NPG62" s="1"/>
      <c r="NPI62" s="1"/>
      <c r="NPK62" s="1"/>
      <c r="NPM62" s="1"/>
      <c r="NPO62" s="1"/>
      <c r="NPQ62" s="1"/>
      <c r="NPS62" s="1"/>
      <c r="NPU62" s="1"/>
      <c r="NPW62" s="1"/>
      <c r="NPY62" s="1"/>
      <c r="NQA62" s="1"/>
      <c r="NQC62" s="1"/>
      <c r="NQE62" s="1"/>
      <c r="NQG62" s="1"/>
      <c r="NQI62" s="1"/>
      <c r="NQK62" s="1"/>
      <c r="NQM62" s="1"/>
      <c r="NQO62" s="1"/>
      <c r="NQQ62" s="1"/>
      <c r="NQS62" s="1"/>
      <c r="NQU62" s="1"/>
      <c r="NQW62" s="1"/>
      <c r="NQY62" s="1"/>
      <c r="NRA62" s="1"/>
      <c r="NRC62" s="1"/>
      <c r="NRE62" s="1"/>
      <c r="NRG62" s="1"/>
      <c r="NRI62" s="1"/>
      <c r="NRK62" s="1"/>
      <c r="NRM62" s="1"/>
      <c r="NRO62" s="1"/>
      <c r="NRQ62" s="1"/>
      <c r="NRS62" s="1"/>
      <c r="NRU62" s="1"/>
      <c r="NRW62" s="1"/>
      <c r="NRY62" s="1"/>
      <c r="NSA62" s="1"/>
      <c r="NSC62" s="1"/>
      <c r="NSE62" s="1"/>
      <c r="NSG62" s="1"/>
      <c r="NSI62" s="1"/>
      <c r="NSK62" s="1"/>
      <c r="NSM62" s="1"/>
      <c r="NSO62" s="1"/>
      <c r="NSQ62" s="1"/>
      <c r="NSS62" s="1"/>
      <c r="NSU62" s="1"/>
      <c r="NSW62" s="1"/>
      <c r="NSY62" s="1"/>
      <c r="NTA62" s="1"/>
      <c r="NTC62" s="1"/>
      <c r="NTE62" s="1"/>
      <c r="NTG62" s="1"/>
      <c r="NTI62" s="1"/>
      <c r="NTK62" s="1"/>
      <c r="NTM62" s="1"/>
      <c r="NTO62" s="1"/>
      <c r="NTQ62" s="1"/>
      <c r="NTS62" s="1"/>
      <c r="NTU62" s="1"/>
      <c r="NTW62" s="1"/>
      <c r="NTY62" s="1"/>
      <c r="NUA62" s="1"/>
      <c r="NUC62" s="1"/>
      <c r="NUE62" s="1"/>
      <c r="NUG62" s="1"/>
      <c r="NUI62" s="1"/>
      <c r="NUK62" s="1"/>
      <c r="NUM62" s="1"/>
      <c r="NUO62" s="1"/>
      <c r="NUQ62" s="1"/>
      <c r="NUS62" s="1"/>
      <c r="NUU62" s="1"/>
      <c r="NUW62" s="1"/>
      <c r="NUY62" s="1"/>
      <c r="NVA62" s="1"/>
      <c r="NVC62" s="1"/>
      <c r="NVE62" s="1"/>
      <c r="NVG62" s="1"/>
      <c r="NVI62" s="1"/>
      <c r="NVK62" s="1"/>
      <c r="NVM62" s="1"/>
      <c r="NVO62" s="1"/>
      <c r="NVQ62" s="1"/>
      <c r="NVS62" s="1"/>
      <c r="NVU62" s="1"/>
      <c r="NVW62" s="1"/>
      <c r="NVY62" s="1"/>
      <c r="NWA62" s="1"/>
      <c r="NWC62" s="1"/>
      <c r="NWE62" s="1"/>
      <c r="NWG62" s="1"/>
      <c r="NWI62" s="1"/>
      <c r="NWK62" s="1"/>
      <c r="NWM62" s="1"/>
      <c r="NWO62" s="1"/>
      <c r="NWQ62" s="1"/>
      <c r="NWS62" s="1"/>
      <c r="NWU62" s="1"/>
      <c r="NWW62" s="1"/>
      <c r="NWY62" s="1"/>
      <c r="NXA62" s="1"/>
      <c r="NXC62" s="1"/>
      <c r="NXE62" s="1"/>
      <c r="NXG62" s="1"/>
      <c r="NXI62" s="1"/>
      <c r="NXK62" s="1"/>
      <c r="NXM62" s="1"/>
      <c r="NXO62" s="1"/>
      <c r="NXQ62" s="1"/>
      <c r="NXS62" s="1"/>
      <c r="NXU62" s="1"/>
      <c r="NXW62" s="1"/>
      <c r="NXY62" s="1"/>
      <c r="NYA62" s="1"/>
      <c r="NYC62" s="1"/>
      <c r="NYE62" s="1"/>
      <c r="NYG62" s="1"/>
      <c r="NYI62" s="1"/>
      <c r="NYK62" s="1"/>
      <c r="NYM62" s="1"/>
      <c r="NYO62" s="1"/>
      <c r="NYQ62" s="1"/>
      <c r="NYS62" s="1"/>
      <c r="NYU62" s="1"/>
      <c r="NYW62" s="1"/>
      <c r="NYY62" s="1"/>
      <c r="NZA62" s="1"/>
      <c r="NZC62" s="1"/>
      <c r="NZE62" s="1"/>
      <c r="NZG62" s="1"/>
      <c r="NZI62" s="1"/>
      <c r="NZK62" s="1"/>
      <c r="NZM62" s="1"/>
      <c r="NZO62" s="1"/>
      <c r="NZQ62" s="1"/>
      <c r="NZS62" s="1"/>
      <c r="NZU62" s="1"/>
      <c r="NZW62" s="1"/>
      <c r="NZY62" s="1"/>
      <c r="OAA62" s="1"/>
      <c r="OAC62" s="1"/>
      <c r="OAE62" s="1"/>
      <c r="OAG62" s="1"/>
      <c r="OAI62" s="1"/>
      <c r="OAK62" s="1"/>
      <c r="OAM62" s="1"/>
      <c r="OAO62" s="1"/>
      <c r="OAQ62" s="1"/>
      <c r="OAS62" s="1"/>
      <c r="OAU62" s="1"/>
      <c r="OAW62" s="1"/>
      <c r="OAY62" s="1"/>
      <c r="OBA62" s="1"/>
      <c r="OBC62" s="1"/>
      <c r="OBE62" s="1"/>
      <c r="OBG62" s="1"/>
      <c r="OBI62" s="1"/>
      <c r="OBK62" s="1"/>
      <c r="OBM62" s="1"/>
      <c r="OBO62" s="1"/>
      <c r="OBQ62" s="1"/>
      <c r="OBS62" s="1"/>
      <c r="OBU62" s="1"/>
      <c r="OBW62" s="1"/>
      <c r="OBY62" s="1"/>
      <c r="OCA62" s="1"/>
      <c r="OCC62" s="1"/>
      <c r="OCE62" s="1"/>
      <c r="OCG62" s="1"/>
      <c r="OCI62" s="1"/>
      <c r="OCK62" s="1"/>
      <c r="OCM62" s="1"/>
      <c r="OCO62" s="1"/>
      <c r="OCQ62" s="1"/>
      <c r="OCS62" s="1"/>
      <c r="OCU62" s="1"/>
      <c r="OCW62" s="1"/>
      <c r="OCY62" s="1"/>
      <c r="ODA62" s="1"/>
      <c r="ODC62" s="1"/>
      <c r="ODE62" s="1"/>
      <c r="ODG62" s="1"/>
      <c r="ODI62" s="1"/>
      <c r="ODK62" s="1"/>
      <c r="ODM62" s="1"/>
      <c r="ODO62" s="1"/>
      <c r="ODQ62" s="1"/>
      <c r="ODS62" s="1"/>
      <c r="ODU62" s="1"/>
      <c r="ODW62" s="1"/>
      <c r="ODY62" s="1"/>
      <c r="OEA62" s="1"/>
      <c r="OEC62" s="1"/>
      <c r="OEE62" s="1"/>
      <c r="OEG62" s="1"/>
      <c r="OEI62" s="1"/>
      <c r="OEK62" s="1"/>
      <c r="OEM62" s="1"/>
      <c r="OEO62" s="1"/>
      <c r="OEQ62" s="1"/>
      <c r="OES62" s="1"/>
      <c r="OEU62" s="1"/>
      <c r="OEW62" s="1"/>
      <c r="OEY62" s="1"/>
      <c r="OFA62" s="1"/>
      <c r="OFC62" s="1"/>
      <c r="OFE62" s="1"/>
      <c r="OFG62" s="1"/>
      <c r="OFI62" s="1"/>
      <c r="OFK62" s="1"/>
      <c r="OFM62" s="1"/>
      <c r="OFO62" s="1"/>
      <c r="OFQ62" s="1"/>
      <c r="OFS62" s="1"/>
      <c r="OFU62" s="1"/>
      <c r="OFW62" s="1"/>
      <c r="OFY62" s="1"/>
      <c r="OGA62" s="1"/>
      <c r="OGC62" s="1"/>
      <c r="OGE62" s="1"/>
      <c r="OGG62" s="1"/>
      <c r="OGI62" s="1"/>
      <c r="OGK62" s="1"/>
      <c r="OGM62" s="1"/>
      <c r="OGO62" s="1"/>
      <c r="OGQ62" s="1"/>
      <c r="OGS62" s="1"/>
      <c r="OGU62" s="1"/>
      <c r="OGW62" s="1"/>
      <c r="OGY62" s="1"/>
      <c r="OHA62" s="1"/>
      <c r="OHC62" s="1"/>
      <c r="OHE62" s="1"/>
      <c r="OHG62" s="1"/>
      <c r="OHI62" s="1"/>
      <c r="OHK62" s="1"/>
      <c r="OHM62" s="1"/>
      <c r="OHO62" s="1"/>
      <c r="OHQ62" s="1"/>
      <c r="OHS62" s="1"/>
      <c r="OHU62" s="1"/>
      <c r="OHW62" s="1"/>
      <c r="OHY62" s="1"/>
      <c r="OIA62" s="1"/>
      <c r="OIC62" s="1"/>
      <c r="OIE62" s="1"/>
      <c r="OIG62" s="1"/>
      <c r="OII62" s="1"/>
      <c r="OIK62" s="1"/>
      <c r="OIM62" s="1"/>
      <c r="OIO62" s="1"/>
      <c r="OIQ62" s="1"/>
      <c r="OIS62" s="1"/>
      <c r="OIU62" s="1"/>
      <c r="OIW62" s="1"/>
      <c r="OIY62" s="1"/>
      <c r="OJA62" s="1"/>
      <c r="OJC62" s="1"/>
      <c r="OJE62" s="1"/>
      <c r="OJG62" s="1"/>
      <c r="OJI62" s="1"/>
      <c r="OJK62" s="1"/>
      <c r="OJM62" s="1"/>
      <c r="OJO62" s="1"/>
      <c r="OJQ62" s="1"/>
      <c r="OJS62" s="1"/>
      <c r="OJU62" s="1"/>
      <c r="OJW62" s="1"/>
      <c r="OJY62" s="1"/>
      <c r="OKA62" s="1"/>
      <c r="OKC62" s="1"/>
      <c r="OKE62" s="1"/>
      <c r="OKG62" s="1"/>
      <c r="OKI62" s="1"/>
      <c r="OKK62" s="1"/>
      <c r="OKM62" s="1"/>
      <c r="OKO62" s="1"/>
      <c r="OKQ62" s="1"/>
      <c r="OKS62" s="1"/>
      <c r="OKU62" s="1"/>
      <c r="OKW62" s="1"/>
      <c r="OKY62" s="1"/>
      <c r="OLA62" s="1"/>
      <c r="OLC62" s="1"/>
      <c r="OLE62" s="1"/>
      <c r="OLG62" s="1"/>
      <c r="OLI62" s="1"/>
      <c r="OLK62" s="1"/>
      <c r="OLM62" s="1"/>
      <c r="OLO62" s="1"/>
      <c r="OLQ62" s="1"/>
      <c r="OLS62" s="1"/>
      <c r="OLU62" s="1"/>
      <c r="OLW62" s="1"/>
      <c r="OLY62" s="1"/>
      <c r="OMA62" s="1"/>
      <c r="OMC62" s="1"/>
      <c r="OME62" s="1"/>
      <c r="OMG62" s="1"/>
      <c r="OMI62" s="1"/>
      <c r="OMK62" s="1"/>
      <c r="OMM62" s="1"/>
      <c r="OMO62" s="1"/>
      <c r="OMQ62" s="1"/>
      <c r="OMS62" s="1"/>
      <c r="OMU62" s="1"/>
      <c r="OMW62" s="1"/>
      <c r="OMY62" s="1"/>
      <c r="ONA62" s="1"/>
      <c r="ONC62" s="1"/>
      <c r="ONE62" s="1"/>
      <c r="ONG62" s="1"/>
      <c r="ONI62" s="1"/>
      <c r="ONK62" s="1"/>
      <c r="ONM62" s="1"/>
      <c r="ONO62" s="1"/>
      <c r="ONQ62" s="1"/>
      <c r="ONS62" s="1"/>
      <c r="ONU62" s="1"/>
      <c r="ONW62" s="1"/>
      <c r="ONY62" s="1"/>
      <c r="OOA62" s="1"/>
      <c r="OOC62" s="1"/>
      <c r="OOE62" s="1"/>
      <c r="OOG62" s="1"/>
      <c r="OOI62" s="1"/>
      <c r="OOK62" s="1"/>
      <c r="OOM62" s="1"/>
      <c r="OOO62" s="1"/>
      <c r="OOQ62" s="1"/>
      <c r="OOS62" s="1"/>
      <c r="OOU62" s="1"/>
      <c r="OOW62" s="1"/>
      <c r="OOY62" s="1"/>
      <c r="OPA62" s="1"/>
      <c r="OPC62" s="1"/>
      <c r="OPE62" s="1"/>
      <c r="OPG62" s="1"/>
      <c r="OPI62" s="1"/>
      <c r="OPK62" s="1"/>
      <c r="OPM62" s="1"/>
      <c r="OPO62" s="1"/>
      <c r="OPQ62" s="1"/>
      <c r="OPS62" s="1"/>
      <c r="OPU62" s="1"/>
      <c r="OPW62" s="1"/>
      <c r="OPY62" s="1"/>
      <c r="OQA62" s="1"/>
      <c r="OQC62" s="1"/>
      <c r="OQE62" s="1"/>
      <c r="OQG62" s="1"/>
      <c r="OQI62" s="1"/>
      <c r="OQK62" s="1"/>
      <c r="OQM62" s="1"/>
      <c r="OQO62" s="1"/>
      <c r="OQQ62" s="1"/>
      <c r="OQS62" s="1"/>
      <c r="OQU62" s="1"/>
      <c r="OQW62" s="1"/>
      <c r="OQY62" s="1"/>
      <c r="ORA62" s="1"/>
      <c r="ORC62" s="1"/>
      <c r="ORE62" s="1"/>
      <c r="ORG62" s="1"/>
      <c r="ORI62" s="1"/>
      <c r="ORK62" s="1"/>
      <c r="ORM62" s="1"/>
      <c r="ORO62" s="1"/>
      <c r="ORQ62" s="1"/>
      <c r="ORS62" s="1"/>
      <c r="ORU62" s="1"/>
      <c r="ORW62" s="1"/>
      <c r="ORY62" s="1"/>
      <c r="OSA62" s="1"/>
      <c r="OSC62" s="1"/>
      <c r="OSE62" s="1"/>
      <c r="OSG62" s="1"/>
      <c r="OSI62" s="1"/>
      <c r="OSK62" s="1"/>
      <c r="OSM62" s="1"/>
      <c r="OSO62" s="1"/>
      <c r="OSQ62" s="1"/>
      <c r="OSS62" s="1"/>
      <c r="OSU62" s="1"/>
      <c r="OSW62" s="1"/>
      <c r="OSY62" s="1"/>
      <c r="OTA62" s="1"/>
      <c r="OTC62" s="1"/>
      <c r="OTE62" s="1"/>
      <c r="OTG62" s="1"/>
      <c r="OTI62" s="1"/>
      <c r="OTK62" s="1"/>
      <c r="OTM62" s="1"/>
      <c r="OTO62" s="1"/>
      <c r="OTQ62" s="1"/>
      <c r="OTS62" s="1"/>
      <c r="OTU62" s="1"/>
      <c r="OTW62" s="1"/>
      <c r="OTY62" s="1"/>
      <c r="OUA62" s="1"/>
      <c r="OUC62" s="1"/>
      <c r="OUE62" s="1"/>
      <c r="OUG62" s="1"/>
      <c r="OUI62" s="1"/>
      <c r="OUK62" s="1"/>
      <c r="OUM62" s="1"/>
      <c r="OUO62" s="1"/>
      <c r="OUQ62" s="1"/>
      <c r="OUS62" s="1"/>
      <c r="OUU62" s="1"/>
      <c r="OUW62" s="1"/>
      <c r="OUY62" s="1"/>
      <c r="OVA62" s="1"/>
      <c r="OVC62" s="1"/>
      <c r="OVE62" s="1"/>
      <c r="OVG62" s="1"/>
      <c r="OVI62" s="1"/>
      <c r="OVK62" s="1"/>
      <c r="OVM62" s="1"/>
      <c r="OVO62" s="1"/>
      <c r="OVQ62" s="1"/>
      <c r="OVS62" s="1"/>
      <c r="OVU62" s="1"/>
      <c r="OVW62" s="1"/>
      <c r="OVY62" s="1"/>
      <c r="OWA62" s="1"/>
      <c r="OWC62" s="1"/>
      <c r="OWE62" s="1"/>
      <c r="OWG62" s="1"/>
      <c r="OWI62" s="1"/>
      <c r="OWK62" s="1"/>
      <c r="OWM62" s="1"/>
      <c r="OWO62" s="1"/>
      <c r="OWQ62" s="1"/>
      <c r="OWS62" s="1"/>
      <c r="OWU62" s="1"/>
      <c r="OWW62" s="1"/>
      <c r="OWY62" s="1"/>
      <c r="OXA62" s="1"/>
      <c r="OXC62" s="1"/>
      <c r="OXE62" s="1"/>
      <c r="OXG62" s="1"/>
      <c r="OXI62" s="1"/>
      <c r="OXK62" s="1"/>
      <c r="OXM62" s="1"/>
      <c r="OXO62" s="1"/>
      <c r="OXQ62" s="1"/>
      <c r="OXS62" s="1"/>
      <c r="OXU62" s="1"/>
      <c r="OXW62" s="1"/>
      <c r="OXY62" s="1"/>
      <c r="OYA62" s="1"/>
      <c r="OYC62" s="1"/>
      <c r="OYE62" s="1"/>
      <c r="OYG62" s="1"/>
      <c r="OYI62" s="1"/>
      <c r="OYK62" s="1"/>
      <c r="OYM62" s="1"/>
      <c r="OYO62" s="1"/>
      <c r="OYQ62" s="1"/>
      <c r="OYS62" s="1"/>
      <c r="OYU62" s="1"/>
      <c r="OYW62" s="1"/>
      <c r="OYY62" s="1"/>
      <c r="OZA62" s="1"/>
      <c r="OZC62" s="1"/>
      <c r="OZE62" s="1"/>
      <c r="OZG62" s="1"/>
      <c r="OZI62" s="1"/>
      <c r="OZK62" s="1"/>
      <c r="OZM62" s="1"/>
      <c r="OZO62" s="1"/>
      <c r="OZQ62" s="1"/>
      <c r="OZS62" s="1"/>
      <c r="OZU62" s="1"/>
      <c r="OZW62" s="1"/>
      <c r="OZY62" s="1"/>
      <c r="PAA62" s="1"/>
      <c r="PAC62" s="1"/>
      <c r="PAE62" s="1"/>
      <c r="PAG62" s="1"/>
      <c r="PAI62" s="1"/>
      <c r="PAK62" s="1"/>
      <c r="PAM62" s="1"/>
      <c r="PAO62" s="1"/>
      <c r="PAQ62" s="1"/>
      <c r="PAS62" s="1"/>
      <c r="PAU62" s="1"/>
      <c r="PAW62" s="1"/>
      <c r="PAY62" s="1"/>
      <c r="PBA62" s="1"/>
      <c r="PBC62" s="1"/>
      <c r="PBE62" s="1"/>
      <c r="PBG62" s="1"/>
      <c r="PBI62" s="1"/>
      <c r="PBK62" s="1"/>
      <c r="PBM62" s="1"/>
      <c r="PBO62" s="1"/>
      <c r="PBQ62" s="1"/>
      <c r="PBS62" s="1"/>
      <c r="PBU62" s="1"/>
      <c r="PBW62" s="1"/>
      <c r="PBY62" s="1"/>
      <c r="PCA62" s="1"/>
      <c r="PCC62" s="1"/>
      <c r="PCE62" s="1"/>
      <c r="PCG62" s="1"/>
      <c r="PCI62" s="1"/>
      <c r="PCK62" s="1"/>
      <c r="PCM62" s="1"/>
      <c r="PCO62" s="1"/>
      <c r="PCQ62" s="1"/>
      <c r="PCS62" s="1"/>
      <c r="PCU62" s="1"/>
      <c r="PCW62" s="1"/>
      <c r="PCY62" s="1"/>
      <c r="PDA62" s="1"/>
      <c r="PDC62" s="1"/>
      <c r="PDE62" s="1"/>
      <c r="PDG62" s="1"/>
      <c r="PDI62" s="1"/>
      <c r="PDK62" s="1"/>
      <c r="PDM62" s="1"/>
      <c r="PDO62" s="1"/>
      <c r="PDQ62" s="1"/>
      <c r="PDS62" s="1"/>
      <c r="PDU62" s="1"/>
      <c r="PDW62" s="1"/>
      <c r="PDY62" s="1"/>
      <c r="PEA62" s="1"/>
      <c r="PEC62" s="1"/>
      <c r="PEE62" s="1"/>
      <c r="PEG62" s="1"/>
      <c r="PEI62" s="1"/>
      <c r="PEK62" s="1"/>
      <c r="PEM62" s="1"/>
      <c r="PEO62" s="1"/>
      <c r="PEQ62" s="1"/>
      <c r="PES62" s="1"/>
      <c r="PEU62" s="1"/>
      <c r="PEW62" s="1"/>
      <c r="PEY62" s="1"/>
      <c r="PFA62" s="1"/>
      <c r="PFC62" s="1"/>
      <c r="PFE62" s="1"/>
      <c r="PFG62" s="1"/>
      <c r="PFI62" s="1"/>
      <c r="PFK62" s="1"/>
      <c r="PFM62" s="1"/>
      <c r="PFO62" s="1"/>
      <c r="PFQ62" s="1"/>
      <c r="PFS62" s="1"/>
      <c r="PFU62" s="1"/>
      <c r="PFW62" s="1"/>
      <c r="PFY62" s="1"/>
      <c r="PGA62" s="1"/>
      <c r="PGC62" s="1"/>
      <c r="PGE62" s="1"/>
      <c r="PGG62" s="1"/>
      <c r="PGI62" s="1"/>
      <c r="PGK62" s="1"/>
      <c r="PGM62" s="1"/>
      <c r="PGO62" s="1"/>
      <c r="PGQ62" s="1"/>
      <c r="PGS62" s="1"/>
      <c r="PGU62" s="1"/>
      <c r="PGW62" s="1"/>
      <c r="PGY62" s="1"/>
      <c r="PHA62" s="1"/>
      <c r="PHC62" s="1"/>
      <c r="PHE62" s="1"/>
      <c r="PHG62" s="1"/>
      <c r="PHI62" s="1"/>
      <c r="PHK62" s="1"/>
      <c r="PHM62" s="1"/>
      <c r="PHO62" s="1"/>
      <c r="PHQ62" s="1"/>
      <c r="PHS62" s="1"/>
      <c r="PHU62" s="1"/>
      <c r="PHW62" s="1"/>
      <c r="PHY62" s="1"/>
      <c r="PIA62" s="1"/>
      <c r="PIC62" s="1"/>
      <c r="PIE62" s="1"/>
      <c r="PIG62" s="1"/>
      <c r="PII62" s="1"/>
      <c r="PIK62" s="1"/>
      <c r="PIM62" s="1"/>
      <c r="PIO62" s="1"/>
      <c r="PIQ62" s="1"/>
      <c r="PIS62" s="1"/>
      <c r="PIU62" s="1"/>
      <c r="PIW62" s="1"/>
      <c r="PIY62" s="1"/>
      <c r="PJA62" s="1"/>
      <c r="PJC62" s="1"/>
      <c r="PJE62" s="1"/>
      <c r="PJG62" s="1"/>
      <c r="PJI62" s="1"/>
      <c r="PJK62" s="1"/>
      <c r="PJM62" s="1"/>
      <c r="PJO62" s="1"/>
      <c r="PJQ62" s="1"/>
      <c r="PJS62" s="1"/>
      <c r="PJU62" s="1"/>
      <c r="PJW62" s="1"/>
      <c r="PJY62" s="1"/>
      <c r="PKA62" s="1"/>
      <c r="PKC62" s="1"/>
      <c r="PKE62" s="1"/>
      <c r="PKG62" s="1"/>
      <c r="PKI62" s="1"/>
      <c r="PKK62" s="1"/>
      <c r="PKM62" s="1"/>
      <c r="PKO62" s="1"/>
      <c r="PKQ62" s="1"/>
      <c r="PKS62" s="1"/>
      <c r="PKU62" s="1"/>
      <c r="PKW62" s="1"/>
      <c r="PKY62" s="1"/>
      <c r="PLA62" s="1"/>
      <c r="PLC62" s="1"/>
      <c r="PLE62" s="1"/>
      <c r="PLG62" s="1"/>
      <c r="PLI62" s="1"/>
      <c r="PLK62" s="1"/>
      <c r="PLM62" s="1"/>
      <c r="PLO62" s="1"/>
      <c r="PLQ62" s="1"/>
      <c r="PLS62" s="1"/>
      <c r="PLU62" s="1"/>
      <c r="PLW62" s="1"/>
      <c r="PLY62" s="1"/>
      <c r="PMA62" s="1"/>
      <c r="PMC62" s="1"/>
      <c r="PME62" s="1"/>
      <c r="PMG62" s="1"/>
      <c r="PMI62" s="1"/>
      <c r="PMK62" s="1"/>
      <c r="PMM62" s="1"/>
      <c r="PMO62" s="1"/>
      <c r="PMQ62" s="1"/>
      <c r="PMS62" s="1"/>
      <c r="PMU62" s="1"/>
      <c r="PMW62" s="1"/>
      <c r="PMY62" s="1"/>
      <c r="PNA62" s="1"/>
      <c r="PNC62" s="1"/>
      <c r="PNE62" s="1"/>
      <c r="PNG62" s="1"/>
      <c r="PNI62" s="1"/>
      <c r="PNK62" s="1"/>
      <c r="PNM62" s="1"/>
      <c r="PNO62" s="1"/>
      <c r="PNQ62" s="1"/>
      <c r="PNS62" s="1"/>
      <c r="PNU62" s="1"/>
      <c r="PNW62" s="1"/>
      <c r="PNY62" s="1"/>
      <c r="POA62" s="1"/>
      <c r="POC62" s="1"/>
      <c r="POE62" s="1"/>
      <c r="POG62" s="1"/>
      <c r="POI62" s="1"/>
      <c r="POK62" s="1"/>
      <c r="POM62" s="1"/>
      <c r="POO62" s="1"/>
      <c r="POQ62" s="1"/>
      <c r="POS62" s="1"/>
      <c r="POU62" s="1"/>
      <c r="POW62" s="1"/>
      <c r="POY62" s="1"/>
      <c r="PPA62" s="1"/>
      <c r="PPC62" s="1"/>
      <c r="PPE62" s="1"/>
      <c r="PPG62" s="1"/>
      <c r="PPI62" s="1"/>
      <c r="PPK62" s="1"/>
      <c r="PPM62" s="1"/>
      <c r="PPO62" s="1"/>
      <c r="PPQ62" s="1"/>
      <c r="PPS62" s="1"/>
      <c r="PPU62" s="1"/>
      <c r="PPW62" s="1"/>
      <c r="PPY62" s="1"/>
      <c r="PQA62" s="1"/>
      <c r="PQC62" s="1"/>
      <c r="PQE62" s="1"/>
      <c r="PQG62" s="1"/>
      <c r="PQI62" s="1"/>
      <c r="PQK62" s="1"/>
      <c r="PQM62" s="1"/>
      <c r="PQO62" s="1"/>
      <c r="PQQ62" s="1"/>
      <c r="PQS62" s="1"/>
      <c r="PQU62" s="1"/>
      <c r="PQW62" s="1"/>
      <c r="PQY62" s="1"/>
      <c r="PRA62" s="1"/>
      <c r="PRC62" s="1"/>
      <c r="PRE62" s="1"/>
      <c r="PRG62" s="1"/>
      <c r="PRI62" s="1"/>
      <c r="PRK62" s="1"/>
      <c r="PRM62" s="1"/>
      <c r="PRO62" s="1"/>
      <c r="PRQ62" s="1"/>
      <c r="PRS62" s="1"/>
      <c r="PRU62" s="1"/>
      <c r="PRW62" s="1"/>
      <c r="PRY62" s="1"/>
      <c r="PSA62" s="1"/>
      <c r="PSC62" s="1"/>
      <c r="PSE62" s="1"/>
      <c r="PSG62" s="1"/>
      <c r="PSI62" s="1"/>
      <c r="PSK62" s="1"/>
      <c r="PSM62" s="1"/>
      <c r="PSO62" s="1"/>
      <c r="PSQ62" s="1"/>
      <c r="PSS62" s="1"/>
      <c r="PSU62" s="1"/>
      <c r="PSW62" s="1"/>
      <c r="PSY62" s="1"/>
      <c r="PTA62" s="1"/>
      <c r="PTC62" s="1"/>
      <c r="PTE62" s="1"/>
      <c r="PTG62" s="1"/>
      <c r="PTI62" s="1"/>
      <c r="PTK62" s="1"/>
      <c r="PTM62" s="1"/>
      <c r="PTO62" s="1"/>
      <c r="PTQ62" s="1"/>
      <c r="PTS62" s="1"/>
      <c r="PTU62" s="1"/>
      <c r="PTW62" s="1"/>
      <c r="PTY62" s="1"/>
      <c r="PUA62" s="1"/>
      <c r="PUC62" s="1"/>
      <c r="PUE62" s="1"/>
      <c r="PUG62" s="1"/>
      <c r="PUI62" s="1"/>
      <c r="PUK62" s="1"/>
      <c r="PUM62" s="1"/>
      <c r="PUO62" s="1"/>
      <c r="PUQ62" s="1"/>
      <c r="PUS62" s="1"/>
      <c r="PUU62" s="1"/>
      <c r="PUW62" s="1"/>
      <c r="PUY62" s="1"/>
      <c r="PVA62" s="1"/>
      <c r="PVC62" s="1"/>
      <c r="PVE62" s="1"/>
      <c r="PVG62" s="1"/>
      <c r="PVI62" s="1"/>
      <c r="PVK62" s="1"/>
      <c r="PVM62" s="1"/>
      <c r="PVO62" s="1"/>
      <c r="PVQ62" s="1"/>
      <c r="PVS62" s="1"/>
      <c r="PVU62" s="1"/>
      <c r="PVW62" s="1"/>
      <c r="PVY62" s="1"/>
      <c r="PWA62" s="1"/>
      <c r="PWC62" s="1"/>
      <c r="PWE62" s="1"/>
      <c r="PWG62" s="1"/>
      <c r="PWI62" s="1"/>
      <c r="PWK62" s="1"/>
      <c r="PWM62" s="1"/>
      <c r="PWO62" s="1"/>
      <c r="PWQ62" s="1"/>
      <c r="PWS62" s="1"/>
      <c r="PWU62" s="1"/>
      <c r="PWW62" s="1"/>
      <c r="PWY62" s="1"/>
      <c r="PXA62" s="1"/>
      <c r="PXC62" s="1"/>
      <c r="PXE62" s="1"/>
      <c r="PXG62" s="1"/>
      <c r="PXI62" s="1"/>
      <c r="PXK62" s="1"/>
      <c r="PXM62" s="1"/>
      <c r="PXO62" s="1"/>
      <c r="PXQ62" s="1"/>
      <c r="PXS62" s="1"/>
      <c r="PXU62" s="1"/>
      <c r="PXW62" s="1"/>
      <c r="PXY62" s="1"/>
      <c r="PYA62" s="1"/>
      <c r="PYC62" s="1"/>
      <c r="PYE62" s="1"/>
      <c r="PYG62" s="1"/>
      <c r="PYI62" s="1"/>
      <c r="PYK62" s="1"/>
      <c r="PYM62" s="1"/>
      <c r="PYO62" s="1"/>
      <c r="PYQ62" s="1"/>
      <c r="PYS62" s="1"/>
      <c r="PYU62" s="1"/>
      <c r="PYW62" s="1"/>
      <c r="PYY62" s="1"/>
      <c r="PZA62" s="1"/>
      <c r="PZC62" s="1"/>
      <c r="PZE62" s="1"/>
      <c r="PZG62" s="1"/>
      <c r="PZI62" s="1"/>
      <c r="PZK62" s="1"/>
      <c r="PZM62" s="1"/>
      <c r="PZO62" s="1"/>
      <c r="PZQ62" s="1"/>
      <c r="PZS62" s="1"/>
      <c r="PZU62" s="1"/>
      <c r="PZW62" s="1"/>
      <c r="PZY62" s="1"/>
      <c r="QAA62" s="1"/>
      <c r="QAC62" s="1"/>
      <c r="QAE62" s="1"/>
      <c r="QAG62" s="1"/>
      <c r="QAI62" s="1"/>
      <c r="QAK62" s="1"/>
      <c r="QAM62" s="1"/>
      <c r="QAO62" s="1"/>
      <c r="QAQ62" s="1"/>
      <c r="QAS62" s="1"/>
      <c r="QAU62" s="1"/>
      <c r="QAW62" s="1"/>
      <c r="QAY62" s="1"/>
      <c r="QBA62" s="1"/>
      <c r="QBC62" s="1"/>
      <c r="QBE62" s="1"/>
      <c r="QBG62" s="1"/>
      <c r="QBI62" s="1"/>
      <c r="QBK62" s="1"/>
      <c r="QBM62" s="1"/>
      <c r="QBO62" s="1"/>
      <c r="QBQ62" s="1"/>
      <c r="QBS62" s="1"/>
      <c r="QBU62" s="1"/>
      <c r="QBW62" s="1"/>
      <c r="QBY62" s="1"/>
      <c r="QCA62" s="1"/>
      <c r="QCC62" s="1"/>
      <c r="QCE62" s="1"/>
      <c r="QCG62" s="1"/>
      <c r="QCI62" s="1"/>
      <c r="QCK62" s="1"/>
      <c r="QCM62" s="1"/>
      <c r="QCO62" s="1"/>
      <c r="QCQ62" s="1"/>
      <c r="QCS62" s="1"/>
      <c r="QCU62" s="1"/>
      <c r="QCW62" s="1"/>
      <c r="QCY62" s="1"/>
      <c r="QDA62" s="1"/>
      <c r="QDC62" s="1"/>
      <c r="QDE62" s="1"/>
      <c r="QDG62" s="1"/>
      <c r="QDI62" s="1"/>
      <c r="QDK62" s="1"/>
      <c r="QDM62" s="1"/>
      <c r="QDO62" s="1"/>
      <c r="QDQ62" s="1"/>
      <c r="QDS62" s="1"/>
      <c r="QDU62" s="1"/>
      <c r="QDW62" s="1"/>
      <c r="QDY62" s="1"/>
      <c r="QEA62" s="1"/>
      <c r="QEC62" s="1"/>
      <c r="QEE62" s="1"/>
      <c r="QEG62" s="1"/>
      <c r="QEI62" s="1"/>
      <c r="QEK62" s="1"/>
      <c r="QEM62" s="1"/>
      <c r="QEO62" s="1"/>
      <c r="QEQ62" s="1"/>
      <c r="QES62" s="1"/>
      <c r="QEU62" s="1"/>
      <c r="QEW62" s="1"/>
      <c r="QEY62" s="1"/>
      <c r="QFA62" s="1"/>
      <c r="QFC62" s="1"/>
      <c r="QFE62" s="1"/>
      <c r="QFG62" s="1"/>
      <c r="QFI62" s="1"/>
      <c r="QFK62" s="1"/>
      <c r="QFM62" s="1"/>
      <c r="QFO62" s="1"/>
      <c r="QFQ62" s="1"/>
      <c r="QFS62" s="1"/>
      <c r="QFU62" s="1"/>
      <c r="QFW62" s="1"/>
      <c r="QFY62" s="1"/>
      <c r="QGA62" s="1"/>
      <c r="QGC62" s="1"/>
      <c r="QGE62" s="1"/>
      <c r="QGG62" s="1"/>
      <c r="QGI62" s="1"/>
      <c r="QGK62" s="1"/>
      <c r="QGM62" s="1"/>
      <c r="QGO62" s="1"/>
      <c r="QGQ62" s="1"/>
      <c r="QGS62" s="1"/>
      <c r="QGU62" s="1"/>
      <c r="QGW62" s="1"/>
      <c r="QGY62" s="1"/>
      <c r="QHA62" s="1"/>
      <c r="QHC62" s="1"/>
      <c r="QHE62" s="1"/>
      <c r="QHG62" s="1"/>
      <c r="QHI62" s="1"/>
      <c r="QHK62" s="1"/>
      <c r="QHM62" s="1"/>
      <c r="QHO62" s="1"/>
      <c r="QHQ62" s="1"/>
      <c r="QHS62" s="1"/>
      <c r="QHU62" s="1"/>
      <c r="QHW62" s="1"/>
      <c r="QHY62" s="1"/>
      <c r="QIA62" s="1"/>
      <c r="QIC62" s="1"/>
      <c r="QIE62" s="1"/>
      <c r="QIG62" s="1"/>
      <c r="QII62" s="1"/>
      <c r="QIK62" s="1"/>
      <c r="QIM62" s="1"/>
      <c r="QIO62" s="1"/>
      <c r="QIQ62" s="1"/>
      <c r="QIS62" s="1"/>
      <c r="QIU62" s="1"/>
      <c r="QIW62" s="1"/>
      <c r="QIY62" s="1"/>
      <c r="QJA62" s="1"/>
      <c r="QJC62" s="1"/>
      <c r="QJE62" s="1"/>
      <c r="QJG62" s="1"/>
      <c r="QJI62" s="1"/>
      <c r="QJK62" s="1"/>
      <c r="QJM62" s="1"/>
      <c r="QJO62" s="1"/>
      <c r="QJQ62" s="1"/>
      <c r="QJS62" s="1"/>
      <c r="QJU62" s="1"/>
      <c r="QJW62" s="1"/>
      <c r="QJY62" s="1"/>
      <c r="QKA62" s="1"/>
      <c r="QKC62" s="1"/>
      <c r="QKE62" s="1"/>
      <c r="QKG62" s="1"/>
      <c r="QKI62" s="1"/>
      <c r="QKK62" s="1"/>
      <c r="QKM62" s="1"/>
      <c r="QKO62" s="1"/>
      <c r="QKQ62" s="1"/>
      <c r="QKS62" s="1"/>
      <c r="QKU62" s="1"/>
      <c r="QKW62" s="1"/>
      <c r="QKY62" s="1"/>
      <c r="QLA62" s="1"/>
      <c r="QLC62" s="1"/>
      <c r="QLE62" s="1"/>
      <c r="QLG62" s="1"/>
      <c r="QLI62" s="1"/>
      <c r="QLK62" s="1"/>
      <c r="QLM62" s="1"/>
      <c r="QLO62" s="1"/>
      <c r="QLQ62" s="1"/>
      <c r="QLS62" s="1"/>
      <c r="QLU62" s="1"/>
      <c r="QLW62" s="1"/>
      <c r="QLY62" s="1"/>
      <c r="QMA62" s="1"/>
      <c r="QMC62" s="1"/>
      <c r="QME62" s="1"/>
      <c r="QMG62" s="1"/>
      <c r="QMI62" s="1"/>
      <c r="QMK62" s="1"/>
      <c r="QMM62" s="1"/>
      <c r="QMO62" s="1"/>
      <c r="QMQ62" s="1"/>
      <c r="QMS62" s="1"/>
      <c r="QMU62" s="1"/>
      <c r="QMW62" s="1"/>
      <c r="QMY62" s="1"/>
      <c r="QNA62" s="1"/>
      <c r="QNC62" s="1"/>
      <c r="QNE62" s="1"/>
      <c r="QNG62" s="1"/>
      <c r="QNI62" s="1"/>
      <c r="QNK62" s="1"/>
      <c r="QNM62" s="1"/>
      <c r="QNO62" s="1"/>
      <c r="QNQ62" s="1"/>
      <c r="QNS62" s="1"/>
      <c r="QNU62" s="1"/>
      <c r="QNW62" s="1"/>
      <c r="QNY62" s="1"/>
      <c r="QOA62" s="1"/>
      <c r="QOC62" s="1"/>
      <c r="QOE62" s="1"/>
      <c r="QOG62" s="1"/>
      <c r="QOI62" s="1"/>
      <c r="QOK62" s="1"/>
      <c r="QOM62" s="1"/>
      <c r="QOO62" s="1"/>
      <c r="QOQ62" s="1"/>
      <c r="QOS62" s="1"/>
      <c r="QOU62" s="1"/>
      <c r="QOW62" s="1"/>
      <c r="QOY62" s="1"/>
      <c r="QPA62" s="1"/>
      <c r="QPC62" s="1"/>
      <c r="QPE62" s="1"/>
      <c r="QPG62" s="1"/>
      <c r="QPI62" s="1"/>
      <c r="QPK62" s="1"/>
      <c r="QPM62" s="1"/>
      <c r="QPO62" s="1"/>
      <c r="QPQ62" s="1"/>
      <c r="QPS62" s="1"/>
      <c r="QPU62" s="1"/>
      <c r="QPW62" s="1"/>
      <c r="QPY62" s="1"/>
      <c r="QQA62" s="1"/>
      <c r="QQC62" s="1"/>
      <c r="QQE62" s="1"/>
      <c r="QQG62" s="1"/>
      <c r="QQI62" s="1"/>
      <c r="QQK62" s="1"/>
      <c r="QQM62" s="1"/>
      <c r="QQO62" s="1"/>
      <c r="QQQ62" s="1"/>
      <c r="QQS62" s="1"/>
      <c r="QQU62" s="1"/>
      <c r="QQW62" s="1"/>
      <c r="QQY62" s="1"/>
      <c r="QRA62" s="1"/>
      <c r="QRC62" s="1"/>
      <c r="QRE62" s="1"/>
      <c r="QRG62" s="1"/>
      <c r="QRI62" s="1"/>
      <c r="QRK62" s="1"/>
      <c r="QRM62" s="1"/>
      <c r="QRO62" s="1"/>
      <c r="QRQ62" s="1"/>
      <c r="QRS62" s="1"/>
      <c r="QRU62" s="1"/>
      <c r="QRW62" s="1"/>
      <c r="QRY62" s="1"/>
      <c r="QSA62" s="1"/>
      <c r="QSC62" s="1"/>
      <c r="QSE62" s="1"/>
      <c r="QSG62" s="1"/>
      <c r="QSI62" s="1"/>
      <c r="QSK62" s="1"/>
      <c r="QSM62" s="1"/>
      <c r="QSO62" s="1"/>
      <c r="QSQ62" s="1"/>
      <c r="QSS62" s="1"/>
      <c r="QSU62" s="1"/>
      <c r="QSW62" s="1"/>
      <c r="QSY62" s="1"/>
      <c r="QTA62" s="1"/>
      <c r="QTC62" s="1"/>
      <c r="QTE62" s="1"/>
      <c r="QTG62" s="1"/>
      <c r="QTI62" s="1"/>
      <c r="QTK62" s="1"/>
      <c r="QTM62" s="1"/>
      <c r="QTO62" s="1"/>
      <c r="QTQ62" s="1"/>
      <c r="QTS62" s="1"/>
      <c r="QTU62" s="1"/>
      <c r="QTW62" s="1"/>
      <c r="QTY62" s="1"/>
      <c r="QUA62" s="1"/>
      <c r="QUC62" s="1"/>
      <c r="QUE62" s="1"/>
      <c r="QUG62" s="1"/>
      <c r="QUI62" s="1"/>
      <c r="QUK62" s="1"/>
      <c r="QUM62" s="1"/>
      <c r="QUO62" s="1"/>
      <c r="QUQ62" s="1"/>
      <c r="QUS62" s="1"/>
      <c r="QUU62" s="1"/>
      <c r="QUW62" s="1"/>
      <c r="QUY62" s="1"/>
      <c r="QVA62" s="1"/>
      <c r="QVC62" s="1"/>
      <c r="QVE62" s="1"/>
      <c r="QVG62" s="1"/>
      <c r="QVI62" s="1"/>
      <c r="QVK62" s="1"/>
      <c r="QVM62" s="1"/>
      <c r="QVO62" s="1"/>
      <c r="QVQ62" s="1"/>
      <c r="QVS62" s="1"/>
      <c r="QVU62" s="1"/>
      <c r="QVW62" s="1"/>
      <c r="QVY62" s="1"/>
      <c r="QWA62" s="1"/>
      <c r="QWC62" s="1"/>
      <c r="QWE62" s="1"/>
      <c r="QWG62" s="1"/>
      <c r="QWI62" s="1"/>
      <c r="QWK62" s="1"/>
      <c r="QWM62" s="1"/>
      <c r="QWO62" s="1"/>
      <c r="QWQ62" s="1"/>
      <c r="QWS62" s="1"/>
      <c r="QWU62" s="1"/>
      <c r="QWW62" s="1"/>
      <c r="QWY62" s="1"/>
      <c r="QXA62" s="1"/>
      <c r="QXC62" s="1"/>
      <c r="QXE62" s="1"/>
      <c r="QXG62" s="1"/>
      <c r="QXI62" s="1"/>
      <c r="QXK62" s="1"/>
      <c r="QXM62" s="1"/>
      <c r="QXO62" s="1"/>
      <c r="QXQ62" s="1"/>
      <c r="QXS62" s="1"/>
      <c r="QXU62" s="1"/>
      <c r="QXW62" s="1"/>
      <c r="QXY62" s="1"/>
      <c r="QYA62" s="1"/>
      <c r="QYC62" s="1"/>
      <c r="QYE62" s="1"/>
      <c r="QYG62" s="1"/>
      <c r="QYI62" s="1"/>
      <c r="QYK62" s="1"/>
      <c r="QYM62" s="1"/>
      <c r="QYO62" s="1"/>
      <c r="QYQ62" s="1"/>
      <c r="QYS62" s="1"/>
      <c r="QYU62" s="1"/>
      <c r="QYW62" s="1"/>
      <c r="QYY62" s="1"/>
      <c r="QZA62" s="1"/>
      <c r="QZC62" s="1"/>
      <c r="QZE62" s="1"/>
      <c r="QZG62" s="1"/>
      <c r="QZI62" s="1"/>
      <c r="QZK62" s="1"/>
      <c r="QZM62" s="1"/>
      <c r="QZO62" s="1"/>
      <c r="QZQ62" s="1"/>
      <c r="QZS62" s="1"/>
      <c r="QZU62" s="1"/>
      <c r="QZW62" s="1"/>
      <c r="QZY62" s="1"/>
      <c r="RAA62" s="1"/>
      <c r="RAC62" s="1"/>
      <c r="RAE62" s="1"/>
      <c r="RAG62" s="1"/>
      <c r="RAI62" s="1"/>
      <c r="RAK62" s="1"/>
      <c r="RAM62" s="1"/>
      <c r="RAO62" s="1"/>
      <c r="RAQ62" s="1"/>
      <c r="RAS62" s="1"/>
      <c r="RAU62" s="1"/>
      <c r="RAW62" s="1"/>
      <c r="RAY62" s="1"/>
      <c r="RBA62" s="1"/>
      <c r="RBC62" s="1"/>
      <c r="RBE62" s="1"/>
      <c r="RBG62" s="1"/>
      <c r="RBI62" s="1"/>
      <c r="RBK62" s="1"/>
      <c r="RBM62" s="1"/>
      <c r="RBO62" s="1"/>
      <c r="RBQ62" s="1"/>
      <c r="RBS62" s="1"/>
      <c r="RBU62" s="1"/>
      <c r="RBW62" s="1"/>
      <c r="RBY62" s="1"/>
      <c r="RCA62" s="1"/>
      <c r="RCC62" s="1"/>
      <c r="RCE62" s="1"/>
      <c r="RCG62" s="1"/>
      <c r="RCI62" s="1"/>
      <c r="RCK62" s="1"/>
      <c r="RCM62" s="1"/>
      <c r="RCO62" s="1"/>
      <c r="RCQ62" s="1"/>
      <c r="RCS62" s="1"/>
      <c r="RCU62" s="1"/>
      <c r="RCW62" s="1"/>
      <c r="RCY62" s="1"/>
      <c r="RDA62" s="1"/>
      <c r="RDC62" s="1"/>
      <c r="RDE62" s="1"/>
      <c r="RDG62" s="1"/>
      <c r="RDI62" s="1"/>
      <c r="RDK62" s="1"/>
      <c r="RDM62" s="1"/>
      <c r="RDO62" s="1"/>
      <c r="RDQ62" s="1"/>
      <c r="RDS62" s="1"/>
      <c r="RDU62" s="1"/>
      <c r="RDW62" s="1"/>
      <c r="RDY62" s="1"/>
      <c r="REA62" s="1"/>
      <c r="REC62" s="1"/>
      <c r="REE62" s="1"/>
      <c r="REG62" s="1"/>
      <c r="REI62" s="1"/>
      <c r="REK62" s="1"/>
      <c r="REM62" s="1"/>
      <c r="REO62" s="1"/>
      <c r="REQ62" s="1"/>
      <c r="RES62" s="1"/>
      <c r="REU62" s="1"/>
      <c r="REW62" s="1"/>
      <c r="REY62" s="1"/>
      <c r="RFA62" s="1"/>
      <c r="RFC62" s="1"/>
      <c r="RFE62" s="1"/>
      <c r="RFG62" s="1"/>
      <c r="RFI62" s="1"/>
      <c r="RFK62" s="1"/>
      <c r="RFM62" s="1"/>
      <c r="RFO62" s="1"/>
      <c r="RFQ62" s="1"/>
      <c r="RFS62" s="1"/>
      <c r="RFU62" s="1"/>
      <c r="RFW62" s="1"/>
      <c r="RFY62" s="1"/>
      <c r="RGA62" s="1"/>
      <c r="RGC62" s="1"/>
      <c r="RGE62" s="1"/>
      <c r="RGG62" s="1"/>
      <c r="RGI62" s="1"/>
      <c r="RGK62" s="1"/>
      <c r="RGM62" s="1"/>
      <c r="RGO62" s="1"/>
      <c r="RGQ62" s="1"/>
      <c r="RGS62" s="1"/>
      <c r="RGU62" s="1"/>
      <c r="RGW62" s="1"/>
      <c r="RGY62" s="1"/>
      <c r="RHA62" s="1"/>
      <c r="RHC62" s="1"/>
      <c r="RHE62" s="1"/>
      <c r="RHG62" s="1"/>
      <c r="RHI62" s="1"/>
      <c r="RHK62" s="1"/>
      <c r="RHM62" s="1"/>
      <c r="RHO62" s="1"/>
      <c r="RHQ62" s="1"/>
      <c r="RHS62" s="1"/>
      <c r="RHU62" s="1"/>
      <c r="RHW62" s="1"/>
      <c r="RHY62" s="1"/>
      <c r="RIA62" s="1"/>
      <c r="RIC62" s="1"/>
      <c r="RIE62" s="1"/>
      <c r="RIG62" s="1"/>
      <c r="RII62" s="1"/>
      <c r="RIK62" s="1"/>
      <c r="RIM62" s="1"/>
      <c r="RIO62" s="1"/>
      <c r="RIQ62" s="1"/>
      <c r="RIS62" s="1"/>
      <c r="RIU62" s="1"/>
      <c r="RIW62" s="1"/>
      <c r="RIY62" s="1"/>
      <c r="RJA62" s="1"/>
      <c r="RJC62" s="1"/>
      <c r="RJE62" s="1"/>
      <c r="RJG62" s="1"/>
      <c r="RJI62" s="1"/>
      <c r="RJK62" s="1"/>
      <c r="RJM62" s="1"/>
      <c r="RJO62" s="1"/>
      <c r="RJQ62" s="1"/>
      <c r="RJS62" s="1"/>
      <c r="RJU62" s="1"/>
      <c r="RJW62" s="1"/>
      <c r="RJY62" s="1"/>
      <c r="RKA62" s="1"/>
      <c r="RKC62" s="1"/>
      <c r="RKE62" s="1"/>
      <c r="RKG62" s="1"/>
      <c r="RKI62" s="1"/>
      <c r="RKK62" s="1"/>
      <c r="RKM62" s="1"/>
      <c r="RKO62" s="1"/>
      <c r="RKQ62" s="1"/>
      <c r="RKS62" s="1"/>
      <c r="RKU62" s="1"/>
      <c r="RKW62" s="1"/>
      <c r="RKY62" s="1"/>
      <c r="RLA62" s="1"/>
      <c r="RLC62" s="1"/>
      <c r="RLE62" s="1"/>
      <c r="RLG62" s="1"/>
      <c r="RLI62" s="1"/>
      <c r="RLK62" s="1"/>
      <c r="RLM62" s="1"/>
      <c r="RLO62" s="1"/>
      <c r="RLQ62" s="1"/>
      <c r="RLS62" s="1"/>
      <c r="RLU62" s="1"/>
      <c r="RLW62" s="1"/>
      <c r="RLY62" s="1"/>
      <c r="RMA62" s="1"/>
      <c r="RMC62" s="1"/>
      <c r="RME62" s="1"/>
      <c r="RMG62" s="1"/>
      <c r="RMI62" s="1"/>
      <c r="RMK62" s="1"/>
      <c r="RMM62" s="1"/>
      <c r="RMO62" s="1"/>
      <c r="RMQ62" s="1"/>
      <c r="RMS62" s="1"/>
      <c r="RMU62" s="1"/>
      <c r="RMW62" s="1"/>
      <c r="RMY62" s="1"/>
      <c r="RNA62" s="1"/>
      <c r="RNC62" s="1"/>
      <c r="RNE62" s="1"/>
      <c r="RNG62" s="1"/>
      <c r="RNI62" s="1"/>
      <c r="RNK62" s="1"/>
      <c r="RNM62" s="1"/>
      <c r="RNO62" s="1"/>
      <c r="RNQ62" s="1"/>
      <c r="RNS62" s="1"/>
      <c r="RNU62" s="1"/>
      <c r="RNW62" s="1"/>
      <c r="RNY62" s="1"/>
      <c r="ROA62" s="1"/>
      <c r="ROC62" s="1"/>
      <c r="ROE62" s="1"/>
      <c r="ROG62" s="1"/>
      <c r="ROI62" s="1"/>
      <c r="ROK62" s="1"/>
      <c r="ROM62" s="1"/>
      <c r="ROO62" s="1"/>
      <c r="ROQ62" s="1"/>
      <c r="ROS62" s="1"/>
      <c r="ROU62" s="1"/>
      <c r="ROW62" s="1"/>
      <c r="ROY62" s="1"/>
      <c r="RPA62" s="1"/>
      <c r="RPC62" s="1"/>
      <c r="RPE62" s="1"/>
      <c r="RPG62" s="1"/>
      <c r="RPI62" s="1"/>
      <c r="RPK62" s="1"/>
      <c r="RPM62" s="1"/>
      <c r="RPO62" s="1"/>
      <c r="RPQ62" s="1"/>
      <c r="RPS62" s="1"/>
      <c r="RPU62" s="1"/>
      <c r="RPW62" s="1"/>
      <c r="RPY62" s="1"/>
      <c r="RQA62" s="1"/>
      <c r="RQC62" s="1"/>
      <c r="RQE62" s="1"/>
      <c r="RQG62" s="1"/>
      <c r="RQI62" s="1"/>
      <c r="RQK62" s="1"/>
      <c r="RQM62" s="1"/>
      <c r="RQO62" s="1"/>
      <c r="RQQ62" s="1"/>
      <c r="RQS62" s="1"/>
      <c r="RQU62" s="1"/>
      <c r="RQW62" s="1"/>
      <c r="RQY62" s="1"/>
      <c r="RRA62" s="1"/>
      <c r="RRC62" s="1"/>
      <c r="RRE62" s="1"/>
      <c r="RRG62" s="1"/>
      <c r="RRI62" s="1"/>
      <c r="RRK62" s="1"/>
      <c r="RRM62" s="1"/>
      <c r="RRO62" s="1"/>
      <c r="RRQ62" s="1"/>
      <c r="RRS62" s="1"/>
      <c r="RRU62" s="1"/>
      <c r="RRW62" s="1"/>
      <c r="RRY62" s="1"/>
      <c r="RSA62" s="1"/>
      <c r="RSC62" s="1"/>
      <c r="RSE62" s="1"/>
      <c r="RSG62" s="1"/>
      <c r="RSI62" s="1"/>
      <c r="RSK62" s="1"/>
      <c r="RSM62" s="1"/>
      <c r="RSO62" s="1"/>
      <c r="RSQ62" s="1"/>
      <c r="RSS62" s="1"/>
      <c r="RSU62" s="1"/>
      <c r="RSW62" s="1"/>
      <c r="RSY62" s="1"/>
      <c r="RTA62" s="1"/>
      <c r="RTC62" s="1"/>
      <c r="RTE62" s="1"/>
      <c r="RTG62" s="1"/>
      <c r="RTI62" s="1"/>
      <c r="RTK62" s="1"/>
      <c r="RTM62" s="1"/>
      <c r="RTO62" s="1"/>
      <c r="RTQ62" s="1"/>
      <c r="RTS62" s="1"/>
      <c r="RTU62" s="1"/>
      <c r="RTW62" s="1"/>
      <c r="RTY62" s="1"/>
      <c r="RUA62" s="1"/>
      <c r="RUC62" s="1"/>
      <c r="RUE62" s="1"/>
      <c r="RUG62" s="1"/>
      <c r="RUI62" s="1"/>
      <c r="RUK62" s="1"/>
      <c r="RUM62" s="1"/>
      <c r="RUO62" s="1"/>
      <c r="RUQ62" s="1"/>
      <c r="RUS62" s="1"/>
      <c r="RUU62" s="1"/>
      <c r="RUW62" s="1"/>
      <c r="RUY62" s="1"/>
      <c r="RVA62" s="1"/>
      <c r="RVC62" s="1"/>
      <c r="RVE62" s="1"/>
      <c r="RVG62" s="1"/>
      <c r="RVI62" s="1"/>
      <c r="RVK62" s="1"/>
      <c r="RVM62" s="1"/>
      <c r="RVO62" s="1"/>
      <c r="RVQ62" s="1"/>
      <c r="RVS62" s="1"/>
      <c r="RVU62" s="1"/>
      <c r="RVW62" s="1"/>
      <c r="RVY62" s="1"/>
      <c r="RWA62" s="1"/>
      <c r="RWC62" s="1"/>
      <c r="RWE62" s="1"/>
      <c r="RWG62" s="1"/>
      <c r="RWI62" s="1"/>
      <c r="RWK62" s="1"/>
      <c r="RWM62" s="1"/>
      <c r="RWO62" s="1"/>
      <c r="RWQ62" s="1"/>
      <c r="RWS62" s="1"/>
      <c r="RWU62" s="1"/>
      <c r="RWW62" s="1"/>
      <c r="RWY62" s="1"/>
      <c r="RXA62" s="1"/>
      <c r="RXC62" s="1"/>
      <c r="RXE62" s="1"/>
      <c r="RXG62" s="1"/>
      <c r="RXI62" s="1"/>
      <c r="RXK62" s="1"/>
      <c r="RXM62" s="1"/>
      <c r="RXO62" s="1"/>
      <c r="RXQ62" s="1"/>
      <c r="RXS62" s="1"/>
      <c r="RXU62" s="1"/>
      <c r="RXW62" s="1"/>
      <c r="RXY62" s="1"/>
      <c r="RYA62" s="1"/>
      <c r="RYC62" s="1"/>
      <c r="RYE62" s="1"/>
      <c r="RYG62" s="1"/>
      <c r="RYI62" s="1"/>
      <c r="RYK62" s="1"/>
      <c r="RYM62" s="1"/>
      <c r="RYO62" s="1"/>
      <c r="RYQ62" s="1"/>
      <c r="RYS62" s="1"/>
      <c r="RYU62" s="1"/>
      <c r="RYW62" s="1"/>
      <c r="RYY62" s="1"/>
      <c r="RZA62" s="1"/>
      <c r="RZC62" s="1"/>
      <c r="RZE62" s="1"/>
      <c r="RZG62" s="1"/>
      <c r="RZI62" s="1"/>
      <c r="RZK62" s="1"/>
      <c r="RZM62" s="1"/>
      <c r="RZO62" s="1"/>
      <c r="RZQ62" s="1"/>
      <c r="RZS62" s="1"/>
      <c r="RZU62" s="1"/>
      <c r="RZW62" s="1"/>
      <c r="RZY62" s="1"/>
      <c r="SAA62" s="1"/>
      <c r="SAC62" s="1"/>
      <c r="SAE62" s="1"/>
      <c r="SAG62" s="1"/>
      <c r="SAI62" s="1"/>
      <c r="SAK62" s="1"/>
      <c r="SAM62" s="1"/>
      <c r="SAO62" s="1"/>
      <c r="SAQ62" s="1"/>
      <c r="SAS62" s="1"/>
      <c r="SAU62" s="1"/>
      <c r="SAW62" s="1"/>
      <c r="SAY62" s="1"/>
      <c r="SBA62" s="1"/>
      <c r="SBC62" s="1"/>
      <c r="SBE62" s="1"/>
      <c r="SBG62" s="1"/>
      <c r="SBI62" s="1"/>
      <c r="SBK62" s="1"/>
      <c r="SBM62" s="1"/>
      <c r="SBO62" s="1"/>
      <c r="SBQ62" s="1"/>
      <c r="SBS62" s="1"/>
      <c r="SBU62" s="1"/>
      <c r="SBW62" s="1"/>
      <c r="SBY62" s="1"/>
      <c r="SCA62" s="1"/>
      <c r="SCC62" s="1"/>
      <c r="SCE62" s="1"/>
      <c r="SCG62" s="1"/>
      <c r="SCI62" s="1"/>
      <c r="SCK62" s="1"/>
      <c r="SCM62" s="1"/>
      <c r="SCO62" s="1"/>
      <c r="SCQ62" s="1"/>
      <c r="SCS62" s="1"/>
      <c r="SCU62" s="1"/>
      <c r="SCW62" s="1"/>
      <c r="SCY62" s="1"/>
      <c r="SDA62" s="1"/>
      <c r="SDC62" s="1"/>
      <c r="SDE62" s="1"/>
      <c r="SDG62" s="1"/>
      <c r="SDI62" s="1"/>
      <c r="SDK62" s="1"/>
      <c r="SDM62" s="1"/>
      <c r="SDO62" s="1"/>
      <c r="SDQ62" s="1"/>
      <c r="SDS62" s="1"/>
      <c r="SDU62" s="1"/>
      <c r="SDW62" s="1"/>
      <c r="SDY62" s="1"/>
      <c r="SEA62" s="1"/>
      <c r="SEC62" s="1"/>
      <c r="SEE62" s="1"/>
      <c r="SEG62" s="1"/>
      <c r="SEI62" s="1"/>
      <c r="SEK62" s="1"/>
      <c r="SEM62" s="1"/>
      <c r="SEO62" s="1"/>
      <c r="SEQ62" s="1"/>
      <c r="SES62" s="1"/>
      <c r="SEU62" s="1"/>
      <c r="SEW62" s="1"/>
      <c r="SEY62" s="1"/>
      <c r="SFA62" s="1"/>
      <c r="SFC62" s="1"/>
      <c r="SFE62" s="1"/>
      <c r="SFG62" s="1"/>
      <c r="SFI62" s="1"/>
      <c r="SFK62" s="1"/>
      <c r="SFM62" s="1"/>
      <c r="SFO62" s="1"/>
      <c r="SFQ62" s="1"/>
      <c r="SFS62" s="1"/>
      <c r="SFU62" s="1"/>
      <c r="SFW62" s="1"/>
      <c r="SFY62" s="1"/>
      <c r="SGA62" s="1"/>
      <c r="SGC62" s="1"/>
      <c r="SGE62" s="1"/>
      <c r="SGG62" s="1"/>
      <c r="SGI62" s="1"/>
      <c r="SGK62" s="1"/>
      <c r="SGM62" s="1"/>
      <c r="SGO62" s="1"/>
      <c r="SGQ62" s="1"/>
      <c r="SGS62" s="1"/>
      <c r="SGU62" s="1"/>
      <c r="SGW62" s="1"/>
      <c r="SGY62" s="1"/>
      <c r="SHA62" s="1"/>
      <c r="SHC62" s="1"/>
      <c r="SHE62" s="1"/>
      <c r="SHG62" s="1"/>
      <c r="SHI62" s="1"/>
      <c r="SHK62" s="1"/>
      <c r="SHM62" s="1"/>
      <c r="SHO62" s="1"/>
      <c r="SHQ62" s="1"/>
      <c r="SHS62" s="1"/>
      <c r="SHU62" s="1"/>
      <c r="SHW62" s="1"/>
      <c r="SHY62" s="1"/>
      <c r="SIA62" s="1"/>
      <c r="SIC62" s="1"/>
      <c r="SIE62" s="1"/>
      <c r="SIG62" s="1"/>
      <c r="SII62" s="1"/>
      <c r="SIK62" s="1"/>
      <c r="SIM62" s="1"/>
      <c r="SIO62" s="1"/>
      <c r="SIQ62" s="1"/>
      <c r="SIS62" s="1"/>
      <c r="SIU62" s="1"/>
      <c r="SIW62" s="1"/>
      <c r="SIY62" s="1"/>
      <c r="SJA62" s="1"/>
      <c r="SJC62" s="1"/>
      <c r="SJE62" s="1"/>
      <c r="SJG62" s="1"/>
      <c r="SJI62" s="1"/>
      <c r="SJK62" s="1"/>
      <c r="SJM62" s="1"/>
      <c r="SJO62" s="1"/>
      <c r="SJQ62" s="1"/>
      <c r="SJS62" s="1"/>
      <c r="SJU62" s="1"/>
      <c r="SJW62" s="1"/>
      <c r="SJY62" s="1"/>
      <c r="SKA62" s="1"/>
      <c r="SKC62" s="1"/>
      <c r="SKE62" s="1"/>
      <c r="SKG62" s="1"/>
      <c r="SKI62" s="1"/>
      <c r="SKK62" s="1"/>
      <c r="SKM62" s="1"/>
      <c r="SKO62" s="1"/>
      <c r="SKQ62" s="1"/>
      <c r="SKS62" s="1"/>
      <c r="SKU62" s="1"/>
      <c r="SKW62" s="1"/>
      <c r="SKY62" s="1"/>
      <c r="SLA62" s="1"/>
      <c r="SLC62" s="1"/>
      <c r="SLE62" s="1"/>
      <c r="SLG62" s="1"/>
      <c r="SLI62" s="1"/>
      <c r="SLK62" s="1"/>
      <c r="SLM62" s="1"/>
      <c r="SLO62" s="1"/>
      <c r="SLQ62" s="1"/>
      <c r="SLS62" s="1"/>
      <c r="SLU62" s="1"/>
      <c r="SLW62" s="1"/>
      <c r="SLY62" s="1"/>
      <c r="SMA62" s="1"/>
      <c r="SMC62" s="1"/>
      <c r="SME62" s="1"/>
      <c r="SMG62" s="1"/>
      <c r="SMI62" s="1"/>
      <c r="SMK62" s="1"/>
      <c r="SMM62" s="1"/>
      <c r="SMO62" s="1"/>
      <c r="SMQ62" s="1"/>
      <c r="SMS62" s="1"/>
      <c r="SMU62" s="1"/>
      <c r="SMW62" s="1"/>
      <c r="SMY62" s="1"/>
      <c r="SNA62" s="1"/>
      <c r="SNC62" s="1"/>
      <c r="SNE62" s="1"/>
      <c r="SNG62" s="1"/>
      <c r="SNI62" s="1"/>
      <c r="SNK62" s="1"/>
      <c r="SNM62" s="1"/>
      <c r="SNO62" s="1"/>
      <c r="SNQ62" s="1"/>
      <c r="SNS62" s="1"/>
      <c r="SNU62" s="1"/>
      <c r="SNW62" s="1"/>
      <c r="SNY62" s="1"/>
      <c r="SOA62" s="1"/>
      <c r="SOC62" s="1"/>
      <c r="SOE62" s="1"/>
      <c r="SOG62" s="1"/>
      <c r="SOI62" s="1"/>
      <c r="SOK62" s="1"/>
      <c r="SOM62" s="1"/>
      <c r="SOO62" s="1"/>
      <c r="SOQ62" s="1"/>
      <c r="SOS62" s="1"/>
      <c r="SOU62" s="1"/>
      <c r="SOW62" s="1"/>
      <c r="SOY62" s="1"/>
      <c r="SPA62" s="1"/>
      <c r="SPC62" s="1"/>
      <c r="SPE62" s="1"/>
      <c r="SPG62" s="1"/>
      <c r="SPI62" s="1"/>
      <c r="SPK62" s="1"/>
      <c r="SPM62" s="1"/>
      <c r="SPO62" s="1"/>
      <c r="SPQ62" s="1"/>
      <c r="SPS62" s="1"/>
      <c r="SPU62" s="1"/>
      <c r="SPW62" s="1"/>
      <c r="SPY62" s="1"/>
      <c r="SQA62" s="1"/>
      <c r="SQC62" s="1"/>
      <c r="SQE62" s="1"/>
      <c r="SQG62" s="1"/>
      <c r="SQI62" s="1"/>
      <c r="SQK62" s="1"/>
      <c r="SQM62" s="1"/>
      <c r="SQO62" s="1"/>
      <c r="SQQ62" s="1"/>
      <c r="SQS62" s="1"/>
      <c r="SQU62" s="1"/>
      <c r="SQW62" s="1"/>
      <c r="SQY62" s="1"/>
      <c r="SRA62" s="1"/>
      <c r="SRC62" s="1"/>
      <c r="SRE62" s="1"/>
      <c r="SRG62" s="1"/>
      <c r="SRI62" s="1"/>
      <c r="SRK62" s="1"/>
      <c r="SRM62" s="1"/>
      <c r="SRO62" s="1"/>
      <c r="SRQ62" s="1"/>
      <c r="SRS62" s="1"/>
      <c r="SRU62" s="1"/>
      <c r="SRW62" s="1"/>
      <c r="SRY62" s="1"/>
      <c r="SSA62" s="1"/>
      <c r="SSC62" s="1"/>
      <c r="SSE62" s="1"/>
      <c r="SSG62" s="1"/>
      <c r="SSI62" s="1"/>
      <c r="SSK62" s="1"/>
      <c r="SSM62" s="1"/>
      <c r="SSO62" s="1"/>
      <c r="SSQ62" s="1"/>
      <c r="SSS62" s="1"/>
      <c r="SSU62" s="1"/>
      <c r="SSW62" s="1"/>
      <c r="SSY62" s="1"/>
      <c r="STA62" s="1"/>
      <c r="STC62" s="1"/>
      <c r="STE62" s="1"/>
      <c r="STG62" s="1"/>
      <c r="STI62" s="1"/>
      <c r="STK62" s="1"/>
      <c r="STM62" s="1"/>
      <c r="STO62" s="1"/>
      <c r="STQ62" s="1"/>
      <c r="STS62" s="1"/>
      <c r="STU62" s="1"/>
      <c r="STW62" s="1"/>
      <c r="STY62" s="1"/>
      <c r="SUA62" s="1"/>
      <c r="SUC62" s="1"/>
      <c r="SUE62" s="1"/>
      <c r="SUG62" s="1"/>
      <c r="SUI62" s="1"/>
      <c r="SUK62" s="1"/>
      <c r="SUM62" s="1"/>
      <c r="SUO62" s="1"/>
      <c r="SUQ62" s="1"/>
      <c r="SUS62" s="1"/>
      <c r="SUU62" s="1"/>
      <c r="SUW62" s="1"/>
      <c r="SUY62" s="1"/>
      <c r="SVA62" s="1"/>
      <c r="SVC62" s="1"/>
      <c r="SVE62" s="1"/>
      <c r="SVG62" s="1"/>
      <c r="SVI62" s="1"/>
      <c r="SVK62" s="1"/>
      <c r="SVM62" s="1"/>
      <c r="SVO62" s="1"/>
      <c r="SVQ62" s="1"/>
      <c r="SVS62" s="1"/>
      <c r="SVU62" s="1"/>
      <c r="SVW62" s="1"/>
      <c r="SVY62" s="1"/>
      <c r="SWA62" s="1"/>
      <c r="SWC62" s="1"/>
      <c r="SWE62" s="1"/>
      <c r="SWG62" s="1"/>
      <c r="SWI62" s="1"/>
      <c r="SWK62" s="1"/>
      <c r="SWM62" s="1"/>
      <c r="SWO62" s="1"/>
      <c r="SWQ62" s="1"/>
      <c r="SWS62" s="1"/>
      <c r="SWU62" s="1"/>
      <c r="SWW62" s="1"/>
      <c r="SWY62" s="1"/>
      <c r="SXA62" s="1"/>
      <c r="SXC62" s="1"/>
      <c r="SXE62" s="1"/>
      <c r="SXG62" s="1"/>
      <c r="SXI62" s="1"/>
      <c r="SXK62" s="1"/>
      <c r="SXM62" s="1"/>
      <c r="SXO62" s="1"/>
      <c r="SXQ62" s="1"/>
      <c r="SXS62" s="1"/>
      <c r="SXU62" s="1"/>
      <c r="SXW62" s="1"/>
      <c r="SXY62" s="1"/>
      <c r="SYA62" s="1"/>
      <c r="SYC62" s="1"/>
      <c r="SYE62" s="1"/>
      <c r="SYG62" s="1"/>
      <c r="SYI62" s="1"/>
      <c r="SYK62" s="1"/>
      <c r="SYM62" s="1"/>
      <c r="SYO62" s="1"/>
      <c r="SYQ62" s="1"/>
      <c r="SYS62" s="1"/>
      <c r="SYU62" s="1"/>
      <c r="SYW62" s="1"/>
      <c r="SYY62" s="1"/>
      <c r="SZA62" s="1"/>
      <c r="SZC62" s="1"/>
      <c r="SZE62" s="1"/>
      <c r="SZG62" s="1"/>
      <c r="SZI62" s="1"/>
      <c r="SZK62" s="1"/>
      <c r="SZM62" s="1"/>
      <c r="SZO62" s="1"/>
      <c r="SZQ62" s="1"/>
      <c r="SZS62" s="1"/>
      <c r="SZU62" s="1"/>
      <c r="SZW62" s="1"/>
      <c r="SZY62" s="1"/>
      <c r="TAA62" s="1"/>
      <c r="TAC62" s="1"/>
      <c r="TAE62" s="1"/>
      <c r="TAG62" s="1"/>
      <c r="TAI62" s="1"/>
      <c r="TAK62" s="1"/>
      <c r="TAM62" s="1"/>
      <c r="TAO62" s="1"/>
      <c r="TAQ62" s="1"/>
      <c r="TAS62" s="1"/>
      <c r="TAU62" s="1"/>
      <c r="TAW62" s="1"/>
      <c r="TAY62" s="1"/>
      <c r="TBA62" s="1"/>
      <c r="TBC62" s="1"/>
      <c r="TBE62" s="1"/>
      <c r="TBG62" s="1"/>
      <c r="TBI62" s="1"/>
      <c r="TBK62" s="1"/>
      <c r="TBM62" s="1"/>
      <c r="TBO62" s="1"/>
      <c r="TBQ62" s="1"/>
      <c r="TBS62" s="1"/>
      <c r="TBU62" s="1"/>
      <c r="TBW62" s="1"/>
      <c r="TBY62" s="1"/>
      <c r="TCA62" s="1"/>
      <c r="TCC62" s="1"/>
      <c r="TCE62" s="1"/>
      <c r="TCG62" s="1"/>
      <c r="TCI62" s="1"/>
      <c r="TCK62" s="1"/>
      <c r="TCM62" s="1"/>
      <c r="TCO62" s="1"/>
      <c r="TCQ62" s="1"/>
      <c r="TCS62" s="1"/>
      <c r="TCU62" s="1"/>
      <c r="TCW62" s="1"/>
      <c r="TCY62" s="1"/>
      <c r="TDA62" s="1"/>
      <c r="TDC62" s="1"/>
      <c r="TDE62" s="1"/>
      <c r="TDG62" s="1"/>
      <c r="TDI62" s="1"/>
      <c r="TDK62" s="1"/>
      <c r="TDM62" s="1"/>
      <c r="TDO62" s="1"/>
      <c r="TDQ62" s="1"/>
      <c r="TDS62" s="1"/>
      <c r="TDU62" s="1"/>
      <c r="TDW62" s="1"/>
      <c r="TDY62" s="1"/>
      <c r="TEA62" s="1"/>
      <c r="TEC62" s="1"/>
      <c r="TEE62" s="1"/>
      <c r="TEG62" s="1"/>
      <c r="TEI62" s="1"/>
      <c r="TEK62" s="1"/>
      <c r="TEM62" s="1"/>
      <c r="TEO62" s="1"/>
      <c r="TEQ62" s="1"/>
      <c r="TES62" s="1"/>
      <c r="TEU62" s="1"/>
      <c r="TEW62" s="1"/>
      <c r="TEY62" s="1"/>
      <c r="TFA62" s="1"/>
      <c r="TFC62" s="1"/>
      <c r="TFE62" s="1"/>
      <c r="TFG62" s="1"/>
      <c r="TFI62" s="1"/>
      <c r="TFK62" s="1"/>
      <c r="TFM62" s="1"/>
      <c r="TFO62" s="1"/>
      <c r="TFQ62" s="1"/>
      <c r="TFS62" s="1"/>
      <c r="TFU62" s="1"/>
      <c r="TFW62" s="1"/>
      <c r="TFY62" s="1"/>
      <c r="TGA62" s="1"/>
      <c r="TGC62" s="1"/>
      <c r="TGE62" s="1"/>
      <c r="TGG62" s="1"/>
      <c r="TGI62" s="1"/>
      <c r="TGK62" s="1"/>
      <c r="TGM62" s="1"/>
      <c r="TGO62" s="1"/>
      <c r="TGQ62" s="1"/>
      <c r="TGS62" s="1"/>
      <c r="TGU62" s="1"/>
      <c r="TGW62" s="1"/>
      <c r="TGY62" s="1"/>
      <c r="THA62" s="1"/>
      <c r="THC62" s="1"/>
      <c r="THE62" s="1"/>
      <c r="THG62" s="1"/>
      <c r="THI62" s="1"/>
      <c r="THK62" s="1"/>
      <c r="THM62" s="1"/>
      <c r="THO62" s="1"/>
      <c r="THQ62" s="1"/>
      <c r="THS62" s="1"/>
      <c r="THU62" s="1"/>
      <c r="THW62" s="1"/>
      <c r="THY62" s="1"/>
      <c r="TIA62" s="1"/>
      <c r="TIC62" s="1"/>
      <c r="TIE62" s="1"/>
      <c r="TIG62" s="1"/>
      <c r="TII62" s="1"/>
      <c r="TIK62" s="1"/>
      <c r="TIM62" s="1"/>
      <c r="TIO62" s="1"/>
      <c r="TIQ62" s="1"/>
      <c r="TIS62" s="1"/>
      <c r="TIU62" s="1"/>
      <c r="TIW62" s="1"/>
      <c r="TIY62" s="1"/>
      <c r="TJA62" s="1"/>
      <c r="TJC62" s="1"/>
      <c r="TJE62" s="1"/>
      <c r="TJG62" s="1"/>
      <c r="TJI62" s="1"/>
      <c r="TJK62" s="1"/>
      <c r="TJM62" s="1"/>
      <c r="TJO62" s="1"/>
      <c r="TJQ62" s="1"/>
      <c r="TJS62" s="1"/>
      <c r="TJU62" s="1"/>
      <c r="TJW62" s="1"/>
      <c r="TJY62" s="1"/>
      <c r="TKA62" s="1"/>
      <c r="TKC62" s="1"/>
      <c r="TKE62" s="1"/>
      <c r="TKG62" s="1"/>
      <c r="TKI62" s="1"/>
      <c r="TKK62" s="1"/>
      <c r="TKM62" s="1"/>
      <c r="TKO62" s="1"/>
      <c r="TKQ62" s="1"/>
      <c r="TKS62" s="1"/>
      <c r="TKU62" s="1"/>
      <c r="TKW62" s="1"/>
      <c r="TKY62" s="1"/>
      <c r="TLA62" s="1"/>
      <c r="TLC62" s="1"/>
      <c r="TLE62" s="1"/>
      <c r="TLG62" s="1"/>
      <c r="TLI62" s="1"/>
      <c r="TLK62" s="1"/>
      <c r="TLM62" s="1"/>
      <c r="TLO62" s="1"/>
      <c r="TLQ62" s="1"/>
      <c r="TLS62" s="1"/>
      <c r="TLU62" s="1"/>
      <c r="TLW62" s="1"/>
      <c r="TLY62" s="1"/>
      <c r="TMA62" s="1"/>
      <c r="TMC62" s="1"/>
      <c r="TME62" s="1"/>
      <c r="TMG62" s="1"/>
      <c r="TMI62" s="1"/>
      <c r="TMK62" s="1"/>
      <c r="TMM62" s="1"/>
      <c r="TMO62" s="1"/>
      <c r="TMQ62" s="1"/>
      <c r="TMS62" s="1"/>
      <c r="TMU62" s="1"/>
      <c r="TMW62" s="1"/>
      <c r="TMY62" s="1"/>
      <c r="TNA62" s="1"/>
      <c r="TNC62" s="1"/>
      <c r="TNE62" s="1"/>
      <c r="TNG62" s="1"/>
      <c r="TNI62" s="1"/>
      <c r="TNK62" s="1"/>
      <c r="TNM62" s="1"/>
      <c r="TNO62" s="1"/>
      <c r="TNQ62" s="1"/>
      <c r="TNS62" s="1"/>
      <c r="TNU62" s="1"/>
      <c r="TNW62" s="1"/>
      <c r="TNY62" s="1"/>
      <c r="TOA62" s="1"/>
      <c r="TOC62" s="1"/>
      <c r="TOE62" s="1"/>
      <c r="TOG62" s="1"/>
      <c r="TOI62" s="1"/>
      <c r="TOK62" s="1"/>
      <c r="TOM62" s="1"/>
      <c r="TOO62" s="1"/>
      <c r="TOQ62" s="1"/>
      <c r="TOS62" s="1"/>
      <c r="TOU62" s="1"/>
      <c r="TOW62" s="1"/>
      <c r="TOY62" s="1"/>
      <c r="TPA62" s="1"/>
      <c r="TPC62" s="1"/>
      <c r="TPE62" s="1"/>
      <c r="TPG62" s="1"/>
      <c r="TPI62" s="1"/>
      <c r="TPK62" s="1"/>
      <c r="TPM62" s="1"/>
      <c r="TPO62" s="1"/>
      <c r="TPQ62" s="1"/>
      <c r="TPS62" s="1"/>
      <c r="TPU62" s="1"/>
      <c r="TPW62" s="1"/>
      <c r="TPY62" s="1"/>
      <c r="TQA62" s="1"/>
      <c r="TQC62" s="1"/>
      <c r="TQE62" s="1"/>
      <c r="TQG62" s="1"/>
      <c r="TQI62" s="1"/>
      <c r="TQK62" s="1"/>
      <c r="TQM62" s="1"/>
      <c r="TQO62" s="1"/>
      <c r="TQQ62" s="1"/>
      <c r="TQS62" s="1"/>
      <c r="TQU62" s="1"/>
      <c r="TQW62" s="1"/>
      <c r="TQY62" s="1"/>
      <c r="TRA62" s="1"/>
      <c r="TRC62" s="1"/>
      <c r="TRE62" s="1"/>
      <c r="TRG62" s="1"/>
      <c r="TRI62" s="1"/>
      <c r="TRK62" s="1"/>
      <c r="TRM62" s="1"/>
      <c r="TRO62" s="1"/>
      <c r="TRQ62" s="1"/>
      <c r="TRS62" s="1"/>
      <c r="TRU62" s="1"/>
      <c r="TRW62" s="1"/>
      <c r="TRY62" s="1"/>
      <c r="TSA62" s="1"/>
      <c r="TSC62" s="1"/>
      <c r="TSE62" s="1"/>
      <c r="TSG62" s="1"/>
      <c r="TSI62" s="1"/>
      <c r="TSK62" s="1"/>
      <c r="TSM62" s="1"/>
      <c r="TSO62" s="1"/>
      <c r="TSQ62" s="1"/>
      <c r="TSS62" s="1"/>
      <c r="TSU62" s="1"/>
      <c r="TSW62" s="1"/>
      <c r="TSY62" s="1"/>
      <c r="TTA62" s="1"/>
      <c r="TTC62" s="1"/>
      <c r="TTE62" s="1"/>
      <c r="TTG62" s="1"/>
      <c r="TTI62" s="1"/>
      <c r="TTK62" s="1"/>
      <c r="TTM62" s="1"/>
      <c r="TTO62" s="1"/>
      <c r="TTQ62" s="1"/>
      <c r="TTS62" s="1"/>
      <c r="TTU62" s="1"/>
      <c r="TTW62" s="1"/>
      <c r="TTY62" s="1"/>
      <c r="TUA62" s="1"/>
      <c r="TUC62" s="1"/>
      <c r="TUE62" s="1"/>
      <c r="TUG62" s="1"/>
      <c r="TUI62" s="1"/>
      <c r="TUK62" s="1"/>
      <c r="TUM62" s="1"/>
      <c r="TUO62" s="1"/>
      <c r="TUQ62" s="1"/>
      <c r="TUS62" s="1"/>
      <c r="TUU62" s="1"/>
      <c r="TUW62" s="1"/>
      <c r="TUY62" s="1"/>
      <c r="TVA62" s="1"/>
      <c r="TVC62" s="1"/>
      <c r="TVE62" s="1"/>
      <c r="TVG62" s="1"/>
      <c r="TVI62" s="1"/>
      <c r="TVK62" s="1"/>
      <c r="TVM62" s="1"/>
      <c r="TVO62" s="1"/>
      <c r="TVQ62" s="1"/>
      <c r="TVS62" s="1"/>
      <c r="TVU62" s="1"/>
      <c r="TVW62" s="1"/>
      <c r="TVY62" s="1"/>
      <c r="TWA62" s="1"/>
      <c r="TWC62" s="1"/>
      <c r="TWE62" s="1"/>
      <c r="TWG62" s="1"/>
      <c r="TWI62" s="1"/>
      <c r="TWK62" s="1"/>
      <c r="TWM62" s="1"/>
      <c r="TWO62" s="1"/>
      <c r="TWQ62" s="1"/>
      <c r="TWS62" s="1"/>
      <c r="TWU62" s="1"/>
      <c r="TWW62" s="1"/>
      <c r="TWY62" s="1"/>
      <c r="TXA62" s="1"/>
      <c r="TXC62" s="1"/>
      <c r="TXE62" s="1"/>
      <c r="TXG62" s="1"/>
      <c r="TXI62" s="1"/>
      <c r="TXK62" s="1"/>
      <c r="TXM62" s="1"/>
      <c r="TXO62" s="1"/>
      <c r="TXQ62" s="1"/>
      <c r="TXS62" s="1"/>
      <c r="TXU62" s="1"/>
      <c r="TXW62" s="1"/>
      <c r="TXY62" s="1"/>
      <c r="TYA62" s="1"/>
      <c r="TYC62" s="1"/>
      <c r="TYE62" s="1"/>
      <c r="TYG62" s="1"/>
      <c r="TYI62" s="1"/>
      <c r="TYK62" s="1"/>
      <c r="TYM62" s="1"/>
      <c r="TYO62" s="1"/>
      <c r="TYQ62" s="1"/>
      <c r="TYS62" s="1"/>
      <c r="TYU62" s="1"/>
      <c r="TYW62" s="1"/>
      <c r="TYY62" s="1"/>
      <c r="TZA62" s="1"/>
      <c r="TZC62" s="1"/>
      <c r="TZE62" s="1"/>
      <c r="TZG62" s="1"/>
      <c r="TZI62" s="1"/>
      <c r="TZK62" s="1"/>
      <c r="TZM62" s="1"/>
      <c r="TZO62" s="1"/>
      <c r="TZQ62" s="1"/>
      <c r="TZS62" s="1"/>
      <c r="TZU62" s="1"/>
      <c r="TZW62" s="1"/>
      <c r="TZY62" s="1"/>
      <c r="UAA62" s="1"/>
      <c r="UAC62" s="1"/>
      <c r="UAE62" s="1"/>
      <c r="UAG62" s="1"/>
      <c r="UAI62" s="1"/>
      <c r="UAK62" s="1"/>
      <c r="UAM62" s="1"/>
      <c r="UAO62" s="1"/>
      <c r="UAQ62" s="1"/>
      <c r="UAS62" s="1"/>
      <c r="UAU62" s="1"/>
      <c r="UAW62" s="1"/>
      <c r="UAY62" s="1"/>
      <c r="UBA62" s="1"/>
      <c r="UBC62" s="1"/>
      <c r="UBE62" s="1"/>
      <c r="UBG62" s="1"/>
      <c r="UBI62" s="1"/>
      <c r="UBK62" s="1"/>
      <c r="UBM62" s="1"/>
      <c r="UBO62" s="1"/>
      <c r="UBQ62" s="1"/>
      <c r="UBS62" s="1"/>
      <c r="UBU62" s="1"/>
      <c r="UBW62" s="1"/>
      <c r="UBY62" s="1"/>
      <c r="UCA62" s="1"/>
      <c r="UCC62" s="1"/>
      <c r="UCE62" s="1"/>
      <c r="UCG62" s="1"/>
      <c r="UCI62" s="1"/>
      <c r="UCK62" s="1"/>
      <c r="UCM62" s="1"/>
      <c r="UCO62" s="1"/>
      <c r="UCQ62" s="1"/>
      <c r="UCS62" s="1"/>
      <c r="UCU62" s="1"/>
      <c r="UCW62" s="1"/>
      <c r="UCY62" s="1"/>
      <c r="UDA62" s="1"/>
      <c r="UDC62" s="1"/>
      <c r="UDE62" s="1"/>
      <c r="UDG62" s="1"/>
      <c r="UDI62" s="1"/>
      <c r="UDK62" s="1"/>
      <c r="UDM62" s="1"/>
      <c r="UDO62" s="1"/>
      <c r="UDQ62" s="1"/>
      <c r="UDS62" s="1"/>
      <c r="UDU62" s="1"/>
      <c r="UDW62" s="1"/>
      <c r="UDY62" s="1"/>
      <c r="UEA62" s="1"/>
      <c r="UEC62" s="1"/>
      <c r="UEE62" s="1"/>
      <c r="UEG62" s="1"/>
      <c r="UEI62" s="1"/>
      <c r="UEK62" s="1"/>
      <c r="UEM62" s="1"/>
      <c r="UEO62" s="1"/>
      <c r="UEQ62" s="1"/>
      <c r="UES62" s="1"/>
      <c r="UEU62" s="1"/>
      <c r="UEW62" s="1"/>
      <c r="UEY62" s="1"/>
      <c r="UFA62" s="1"/>
      <c r="UFC62" s="1"/>
      <c r="UFE62" s="1"/>
      <c r="UFG62" s="1"/>
      <c r="UFI62" s="1"/>
      <c r="UFK62" s="1"/>
      <c r="UFM62" s="1"/>
      <c r="UFO62" s="1"/>
      <c r="UFQ62" s="1"/>
      <c r="UFS62" s="1"/>
      <c r="UFU62" s="1"/>
      <c r="UFW62" s="1"/>
      <c r="UFY62" s="1"/>
      <c r="UGA62" s="1"/>
      <c r="UGC62" s="1"/>
      <c r="UGE62" s="1"/>
      <c r="UGG62" s="1"/>
      <c r="UGI62" s="1"/>
      <c r="UGK62" s="1"/>
      <c r="UGM62" s="1"/>
      <c r="UGO62" s="1"/>
      <c r="UGQ62" s="1"/>
      <c r="UGS62" s="1"/>
      <c r="UGU62" s="1"/>
      <c r="UGW62" s="1"/>
      <c r="UGY62" s="1"/>
      <c r="UHA62" s="1"/>
      <c r="UHC62" s="1"/>
      <c r="UHE62" s="1"/>
      <c r="UHG62" s="1"/>
      <c r="UHI62" s="1"/>
      <c r="UHK62" s="1"/>
      <c r="UHM62" s="1"/>
      <c r="UHO62" s="1"/>
      <c r="UHQ62" s="1"/>
      <c r="UHS62" s="1"/>
      <c r="UHU62" s="1"/>
      <c r="UHW62" s="1"/>
      <c r="UHY62" s="1"/>
      <c r="UIA62" s="1"/>
      <c r="UIC62" s="1"/>
      <c r="UIE62" s="1"/>
      <c r="UIG62" s="1"/>
      <c r="UII62" s="1"/>
      <c r="UIK62" s="1"/>
      <c r="UIM62" s="1"/>
      <c r="UIO62" s="1"/>
      <c r="UIQ62" s="1"/>
      <c r="UIS62" s="1"/>
      <c r="UIU62" s="1"/>
      <c r="UIW62" s="1"/>
      <c r="UIY62" s="1"/>
      <c r="UJA62" s="1"/>
      <c r="UJC62" s="1"/>
      <c r="UJE62" s="1"/>
      <c r="UJG62" s="1"/>
      <c r="UJI62" s="1"/>
      <c r="UJK62" s="1"/>
      <c r="UJM62" s="1"/>
      <c r="UJO62" s="1"/>
      <c r="UJQ62" s="1"/>
      <c r="UJS62" s="1"/>
      <c r="UJU62" s="1"/>
      <c r="UJW62" s="1"/>
      <c r="UJY62" s="1"/>
      <c r="UKA62" s="1"/>
      <c r="UKC62" s="1"/>
      <c r="UKE62" s="1"/>
      <c r="UKG62" s="1"/>
      <c r="UKI62" s="1"/>
      <c r="UKK62" s="1"/>
      <c r="UKM62" s="1"/>
      <c r="UKO62" s="1"/>
      <c r="UKQ62" s="1"/>
      <c r="UKS62" s="1"/>
      <c r="UKU62" s="1"/>
      <c r="UKW62" s="1"/>
      <c r="UKY62" s="1"/>
      <c r="ULA62" s="1"/>
      <c r="ULC62" s="1"/>
      <c r="ULE62" s="1"/>
      <c r="ULG62" s="1"/>
      <c r="ULI62" s="1"/>
      <c r="ULK62" s="1"/>
      <c r="ULM62" s="1"/>
      <c r="ULO62" s="1"/>
      <c r="ULQ62" s="1"/>
      <c r="ULS62" s="1"/>
      <c r="ULU62" s="1"/>
      <c r="ULW62" s="1"/>
      <c r="ULY62" s="1"/>
      <c r="UMA62" s="1"/>
      <c r="UMC62" s="1"/>
      <c r="UME62" s="1"/>
      <c r="UMG62" s="1"/>
      <c r="UMI62" s="1"/>
      <c r="UMK62" s="1"/>
      <c r="UMM62" s="1"/>
      <c r="UMO62" s="1"/>
      <c r="UMQ62" s="1"/>
      <c r="UMS62" s="1"/>
      <c r="UMU62" s="1"/>
      <c r="UMW62" s="1"/>
      <c r="UMY62" s="1"/>
      <c r="UNA62" s="1"/>
      <c r="UNC62" s="1"/>
      <c r="UNE62" s="1"/>
      <c r="UNG62" s="1"/>
      <c r="UNI62" s="1"/>
      <c r="UNK62" s="1"/>
      <c r="UNM62" s="1"/>
      <c r="UNO62" s="1"/>
      <c r="UNQ62" s="1"/>
      <c r="UNS62" s="1"/>
      <c r="UNU62" s="1"/>
      <c r="UNW62" s="1"/>
      <c r="UNY62" s="1"/>
      <c r="UOA62" s="1"/>
      <c r="UOC62" s="1"/>
      <c r="UOE62" s="1"/>
      <c r="UOG62" s="1"/>
      <c r="UOI62" s="1"/>
      <c r="UOK62" s="1"/>
      <c r="UOM62" s="1"/>
      <c r="UOO62" s="1"/>
      <c r="UOQ62" s="1"/>
      <c r="UOS62" s="1"/>
      <c r="UOU62" s="1"/>
      <c r="UOW62" s="1"/>
      <c r="UOY62" s="1"/>
      <c r="UPA62" s="1"/>
      <c r="UPC62" s="1"/>
      <c r="UPE62" s="1"/>
      <c r="UPG62" s="1"/>
      <c r="UPI62" s="1"/>
      <c r="UPK62" s="1"/>
      <c r="UPM62" s="1"/>
      <c r="UPO62" s="1"/>
      <c r="UPQ62" s="1"/>
      <c r="UPS62" s="1"/>
      <c r="UPU62" s="1"/>
      <c r="UPW62" s="1"/>
      <c r="UPY62" s="1"/>
      <c r="UQA62" s="1"/>
      <c r="UQC62" s="1"/>
      <c r="UQE62" s="1"/>
      <c r="UQG62" s="1"/>
      <c r="UQI62" s="1"/>
      <c r="UQK62" s="1"/>
      <c r="UQM62" s="1"/>
      <c r="UQO62" s="1"/>
      <c r="UQQ62" s="1"/>
      <c r="UQS62" s="1"/>
      <c r="UQU62" s="1"/>
      <c r="UQW62" s="1"/>
      <c r="UQY62" s="1"/>
      <c r="URA62" s="1"/>
      <c r="URC62" s="1"/>
      <c r="URE62" s="1"/>
      <c r="URG62" s="1"/>
      <c r="URI62" s="1"/>
      <c r="URK62" s="1"/>
      <c r="URM62" s="1"/>
      <c r="URO62" s="1"/>
      <c r="URQ62" s="1"/>
      <c r="URS62" s="1"/>
      <c r="URU62" s="1"/>
      <c r="URW62" s="1"/>
      <c r="URY62" s="1"/>
      <c r="USA62" s="1"/>
      <c r="USC62" s="1"/>
      <c r="USE62" s="1"/>
      <c r="USG62" s="1"/>
      <c r="USI62" s="1"/>
      <c r="USK62" s="1"/>
      <c r="USM62" s="1"/>
      <c r="USO62" s="1"/>
      <c r="USQ62" s="1"/>
      <c r="USS62" s="1"/>
      <c r="USU62" s="1"/>
      <c r="USW62" s="1"/>
      <c r="USY62" s="1"/>
      <c r="UTA62" s="1"/>
      <c r="UTC62" s="1"/>
      <c r="UTE62" s="1"/>
      <c r="UTG62" s="1"/>
      <c r="UTI62" s="1"/>
      <c r="UTK62" s="1"/>
      <c r="UTM62" s="1"/>
      <c r="UTO62" s="1"/>
      <c r="UTQ62" s="1"/>
      <c r="UTS62" s="1"/>
      <c r="UTU62" s="1"/>
      <c r="UTW62" s="1"/>
      <c r="UTY62" s="1"/>
      <c r="UUA62" s="1"/>
      <c r="UUC62" s="1"/>
      <c r="UUE62" s="1"/>
      <c r="UUG62" s="1"/>
      <c r="UUI62" s="1"/>
      <c r="UUK62" s="1"/>
      <c r="UUM62" s="1"/>
      <c r="UUO62" s="1"/>
      <c r="UUQ62" s="1"/>
      <c r="UUS62" s="1"/>
      <c r="UUU62" s="1"/>
      <c r="UUW62" s="1"/>
      <c r="UUY62" s="1"/>
      <c r="UVA62" s="1"/>
      <c r="UVC62" s="1"/>
      <c r="UVE62" s="1"/>
      <c r="UVG62" s="1"/>
      <c r="UVI62" s="1"/>
      <c r="UVK62" s="1"/>
      <c r="UVM62" s="1"/>
      <c r="UVO62" s="1"/>
      <c r="UVQ62" s="1"/>
      <c r="UVS62" s="1"/>
      <c r="UVU62" s="1"/>
      <c r="UVW62" s="1"/>
      <c r="UVY62" s="1"/>
      <c r="UWA62" s="1"/>
      <c r="UWC62" s="1"/>
      <c r="UWE62" s="1"/>
      <c r="UWG62" s="1"/>
      <c r="UWI62" s="1"/>
      <c r="UWK62" s="1"/>
      <c r="UWM62" s="1"/>
      <c r="UWO62" s="1"/>
      <c r="UWQ62" s="1"/>
      <c r="UWS62" s="1"/>
      <c r="UWU62" s="1"/>
      <c r="UWW62" s="1"/>
      <c r="UWY62" s="1"/>
      <c r="UXA62" s="1"/>
      <c r="UXC62" s="1"/>
      <c r="UXE62" s="1"/>
      <c r="UXG62" s="1"/>
      <c r="UXI62" s="1"/>
      <c r="UXK62" s="1"/>
      <c r="UXM62" s="1"/>
      <c r="UXO62" s="1"/>
      <c r="UXQ62" s="1"/>
      <c r="UXS62" s="1"/>
      <c r="UXU62" s="1"/>
      <c r="UXW62" s="1"/>
      <c r="UXY62" s="1"/>
      <c r="UYA62" s="1"/>
      <c r="UYC62" s="1"/>
      <c r="UYE62" s="1"/>
      <c r="UYG62" s="1"/>
      <c r="UYI62" s="1"/>
      <c r="UYK62" s="1"/>
      <c r="UYM62" s="1"/>
      <c r="UYO62" s="1"/>
      <c r="UYQ62" s="1"/>
      <c r="UYS62" s="1"/>
      <c r="UYU62" s="1"/>
      <c r="UYW62" s="1"/>
      <c r="UYY62" s="1"/>
      <c r="UZA62" s="1"/>
      <c r="UZC62" s="1"/>
      <c r="UZE62" s="1"/>
      <c r="UZG62" s="1"/>
      <c r="UZI62" s="1"/>
      <c r="UZK62" s="1"/>
      <c r="UZM62" s="1"/>
      <c r="UZO62" s="1"/>
      <c r="UZQ62" s="1"/>
      <c r="UZS62" s="1"/>
      <c r="UZU62" s="1"/>
      <c r="UZW62" s="1"/>
      <c r="UZY62" s="1"/>
      <c r="VAA62" s="1"/>
      <c r="VAC62" s="1"/>
      <c r="VAE62" s="1"/>
      <c r="VAG62" s="1"/>
      <c r="VAI62" s="1"/>
      <c r="VAK62" s="1"/>
      <c r="VAM62" s="1"/>
      <c r="VAO62" s="1"/>
      <c r="VAQ62" s="1"/>
      <c r="VAS62" s="1"/>
      <c r="VAU62" s="1"/>
      <c r="VAW62" s="1"/>
      <c r="VAY62" s="1"/>
      <c r="VBA62" s="1"/>
      <c r="VBC62" s="1"/>
      <c r="VBE62" s="1"/>
      <c r="VBG62" s="1"/>
      <c r="VBI62" s="1"/>
      <c r="VBK62" s="1"/>
      <c r="VBM62" s="1"/>
      <c r="VBO62" s="1"/>
      <c r="VBQ62" s="1"/>
      <c r="VBS62" s="1"/>
      <c r="VBU62" s="1"/>
      <c r="VBW62" s="1"/>
      <c r="VBY62" s="1"/>
      <c r="VCA62" s="1"/>
      <c r="VCC62" s="1"/>
      <c r="VCE62" s="1"/>
      <c r="VCG62" s="1"/>
      <c r="VCI62" s="1"/>
      <c r="VCK62" s="1"/>
      <c r="VCM62" s="1"/>
      <c r="VCO62" s="1"/>
      <c r="VCQ62" s="1"/>
      <c r="VCS62" s="1"/>
      <c r="VCU62" s="1"/>
      <c r="VCW62" s="1"/>
      <c r="VCY62" s="1"/>
      <c r="VDA62" s="1"/>
      <c r="VDC62" s="1"/>
      <c r="VDE62" s="1"/>
      <c r="VDG62" s="1"/>
      <c r="VDI62" s="1"/>
      <c r="VDK62" s="1"/>
      <c r="VDM62" s="1"/>
      <c r="VDO62" s="1"/>
      <c r="VDQ62" s="1"/>
      <c r="VDS62" s="1"/>
      <c r="VDU62" s="1"/>
      <c r="VDW62" s="1"/>
      <c r="VDY62" s="1"/>
      <c r="VEA62" s="1"/>
      <c r="VEC62" s="1"/>
      <c r="VEE62" s="1"/>
      <c r="VEG62" s="1"/>
      <c r="VEI62" s="1"/>
      <c r="VEK62" s="1"/>
      <c r="VEM62" s="1"/>
      <c r="VEO62" s="1"/>
      <c r="VEQ62" s="1"/>
      <c r="VES62" s="1"/>
      <c r="VEU62" s="1"/>
      <c r="VEW62" s="1"/>
      <c r="VEY62" s="1"/>
      <c r="VFA62" s="1"/>
      <c r="VFC62" s="1"/>
      <c r="VFE62" s="1"/>
      <c r="VFG62" s="1"/>
      <c r="VFI62" s="1"/>
      <c r="VFK62" s="1"/>
      <c r="VFM62" s="1"/>
      <c r="VFO62" s="1"/>
      <c r="VFQ62" s="1"/>
      <c r="VFS62" s="1"/>
      <c r="VFU62" s="1"/>
      <c r="VFW62" s="1"/>
      <c r="VFY62" s="1"/>
      <c r="VGA62" s="1"/>
      <c r="VGC62" s="1"/>
      <c r="VGE62" s="1"/>
      <c r="VGG62" s="1"/>
      <c r="VGI62" s="1"/>
      <c r="VGK62" s="1"/>
      <c r="VGM62" s="1"/>
      <c r="VGO62" s="1"/>
      <c r="VGQ62" s="1"/>
      <c r="VGS62" s="1"/>
      <c r="VGU62" s="1"/>
      <c r="VGW62" s="1"/>
      <c r="VGY62" s="1"/>
      <c r="VHA62" s="1"/>
      <c r="VHC62" s="1"/>
      <c r="VHE62" s="1"/>
      <c r="VHG62" s="1"/>
      <c r="VHI62" s="1"/>
      <c r="VHK62" s="1"/>
      <c r="VHM62" s="1"/>
      <c r="VHO62" s="1"/>
      <c r="VHQ62" s="1"/>
      <c r="VHS62" s="1"/>
      <c r="VHU62" s="1"/>
      <c r="VHW62" s="1"/>
      <c r="VHY62" s="1"/>
      <c r="VIA62" s="1"/>
      <c r="VIC62" s="1"/>
      <c r="VIE62" s="1"/>
      <c r="VIG62" s="1"/>
      <c r="VII62" s="1"/>
      <c r="VIK62" s="1"/>
      <c r="VIM62" s="1"/>
      <c r="VIO62" s="1"/>
      <c r="VIQ62" s="1"/>
      <c r="VIS62" s="1"/>
      <c r="VIU62" s="1"/>
      <c r="VIW62" s="1"/>
      <c r="VIY62" s="1"/>
      <c r="VJA62" s="1"/>
      <c r="VJC62" s="1"/>
      <c r="VJE62" s="1"/>
      <c r="VJG62" s="1"/>
      <c r="VJI62" s="1"/>
      <c r="VJK62" s="1"/>
      <c r="VJM62" s="1"/>
      <c r="VJO62" s="1"/>
      <c r="VJQ62" s="1"/>
      <c r="VJS62" s="1"/>
      <c r="VJU62" s="1"/>
      <c r="VJW62" s="1"/>
      <c r="VJY62" s="1"/>
      <c r="VKA62" s="1"/>
      <c r="VKC62" s="1"/>
      <c r="VKE62" s="1"/>
      <c r="VKG62" s="1"/>
      <c r="VKI62" s="1"/>
      <c r="VKK62" s="1"/>
      <c r="VKM62" s="1"/>
      <c r="VKO62" s="1"/>
      <c r="VKQ62" s="1"/>
      <c r="VKS62" s="1"/>
      <c r="VKU62" s="1"/>
      <c r="VKW62" s="1"/>
      <c r="VKY62" s="1"/>
      <c r="VLA62" s="1"/>
      <c r="VLC62" s="1"/>
      <c r="VLE62" s="1"/>
      <c r="VLG62" s="1"/>
      <c r="VLI62" s="1"/>
      <c r="VLK62" s="1"/>
      <c r="VLM62" s="1"/>
      <c r="VLO62" s="1"/>
      <c r="VLQ62" s="1"/>
      <c r="VLS62" s="1"/>
      <c r="VLU62" s="1"/>
      <c r="VLW62" s="1"/>
      <c r="VLY62" s="1"/>
      <c r="VMA62" s="1"/>
      <c r="VMC62" s="1"/>
      <c r="VME62" s="1"/>
      <c r="VMG62" s="1"/>
      <c r="VMI62" s="1"/>
      <c r="VMK62" s="1"/>
      <c r="VMM62" s="1"/>
      <c r="VMO62" s="1"/>
      <c r="VMQ62" s="1"/>
      <c r="VMS62" s="1"/>
      <c r="VMU62" s="1"/>
      <c r="VMW62" s="1"/>
      <c r="VMY62" s="1"/>
      <c r="VNA62" s="1"/>
      <c r="VNC62" s="1"/>
      <c r="VNE62" s="1"/>
      <c r="VNG62" s="1"/>
      <c r="VNI62" s="1"/>
      <c r="VNK62" s="1"/>
      <c r="VNM62" s="1"/>
      <c r="VNO62" s="1"/>
      <c r="VNQ62" s="1"/>
      <c r="VNS62" s="1"/>
      <c r="VNU62" s="1"/>
      <c r="VNW62" s="1"/>
      <c r="VNY62" s="1"/>
      <c r="VOA62" s="1"/>
      <c r="VOC62" s="1"/>
      <c r="VOE62" s="1"/>
      <c r="VOG62" s="1"/>
      <c r="VOI62" s="1"/>
      <c r="VOK62" s="1"/>
      <c r="VOM62" s="1"/>
      <c r="VOO62" s="1"/>
      <c r="VOQ62" s="1"/>
      <c r="VOS62" s="1"/>
      <c r="VOU62" s="1"/>
      <c r="VOW62" s="1"/>
      <c r="VOY62" s="1"/>
      <c r="VPA62" s="1"/>
      <c r="VPC62" s="1"/>
      <c r="VPE62" s="1"/>
      <c r="VPG62" s="1"/>
      <c r="VPI62" s="1"/>
      <c r="VPK62" s="1"/>
      <c r="VPM62" s="1"/>
      <c r="VPO62" s="1"/>
      <c r="VPQ62" s="1"/>
      <c r="VPS62" s="1"/>
      <c r="VPU62" s="1"/>
      <c r="VPW62" s="1"/>
      <c r="VPY62" s="1"/>
      <c r="VQA62" s="1"/>
      <c r="VQC62" s="1"/>
      <c r="VQE62" s="1"/>
      <c r="VQG62" s="1"/>
      <c r="VQI62" s="1"/>
      <c r="VQK62" s="1"/>
      <c r="VQM62" s="1"/>
      <c r="VQO62" s="1"/>
      <c r="VQQ62" s="1"/>
      <c r="VQS62" s="1"/>
      <c r="VQU62" s="1"/>
      <c r="VQW62" s="1"/>
      <c r="VQY62" s="1"/>
      <c r="VRA62" s="1"/>
      <c r="VRC62" s="1"/>
      <c r="VRE62" s="1"/>
      <c r="VRG62" s="1"/>
      <c r="VRI62" s="1"/>
      <c r="VRK62" s="1"/>
      <c r="VRM62" s="1"/>
      <c r="VRO62" s="1"/>
      <c r="VRQ62" s="1"/>
      <c r="VRS62" s="1"/>
      <c r="VRU62" s="1"/>
      <c r="VRW62" s="1"/>
      <c r="VRY62" s="1"/>
      <c r="VSA62" s="1"/>
      <c r="VSC62" s="1"/>
      <c r="VSE62" s="1"/>
      <c r="VSG62" s="1"/>
      <c r="VSI62" s="1"/>
      <c r="VSK62" s="1"/>
      <c r="VSM62" s="1"/>
      <c r="VSO62" s="1"/>
      <c r="VSQ62" s="1"/>
      <c r="VSS62" s="1"/>
      <c r="VSU62" s="1"/>
      <c r="VSW62" s="1"/>
      <c r="VSY62" s="1"/>
      <c r="VTA62" s="1"/>
      <c r="VTC62" s="1"/>
      <c r="VTE62" s="1"/>
      <c r="VTG62" s="1"/>
      <c r="VTI62" s="1"/>
      <c r="VTK62" s="1"/>
      <c r="VTM62" s="1"/>
      <c r="VTO62" s="1"/>
      <c r="VTQ62" s="1"/>
      <c r="VTS62" s="1"/>
      <c r="VTU62" s="1"/>
      <c r="VTW62" s="1"/>
      <c r="VTY62" s="1"/>
      <c r="VUA62" s="1"/>
      <c r="VUC62" s="1"/>
      <c r="VUE62" s="1"/>
      <c r="VUG62" s="1"/>
      <c r="VUI62" s="1"/>
      <c r="VUK62" s="1"/>
      <c r="VUM62" s="1"/>
      <c r="VUO62" s="1"/>
      <c r="VUQ62" s="1"/>
      <c r="VUS62" s="1"/>
      <c r="VUU62" s="1"/>
      <c r="VUW62" s="1"/>
      <c r="VUY62" s="1"/>
      <c r="VVA62" s="1"/>
      <c r="VVC62" s="1"/>
      <c r="VVE62" s="1"/>
      <c r="VVG62" s="1"/>
      <c r="VVI62" s="1"/>
      <c r="VVK62" s="1"/>
      <c r="VVM62" s="1"/>
      <c r="VVO62" s="1"/>
      <c r="VVQ62" s="1"/>
      <c r="VVS62" s="1"/>
      <c r="VVU62" s="1"/>
      <c r="VVW62" s="1"/>
      <c r="VVY62" s="1"/>
      <c r="VWA62" s="1"/>
      <c r="VWC62" s="1"/>
      <c r="VWE62" s="1"/>
      <c r="VWG62" s="1"/>
      <c r="VWI62" s="1"/>
      <c r="VWK62" s="1"/>
      <c r="VWM62" s="1"/>
      <c r="VWO62" s="1"/>
      <c r="VWQ62" s="1"/>
      <c r="VWS62" s="1"/>
      <c r="VWU62" s="1"/>
      <c r="VWW62" s="1"/>
      <c r="VWY62" s="1"/>
      <c r="VXA62" s="1"/>
      <c r="VXC62" s="1"/>
      <c r="VXE62" s="1"/>
      <c r="VXG62" s="1"/>
      <c r="VXI62" s="1"/>
      <c r="VXK62" s="1"/>
      <c r="VXM62" s="1"/>
      <c r="VXO62" s="1"/>
      <c r="VXQ62" s="1"/>
      <c r="VXS62" s="1"/>
      <c r="VXU62" s="1"/>
      <c r="VXW62" s="1"/>
      <c r="VXY62" s="1"/>
      <c r="VYA62" s="1"/>
      <c r="VYC62" s="1"/>
      <c r="VYE62" s="1"/>
      <c r="VYG62" s="1"/>
      <c r="VYI62" s="1"/>
      <c r="VYK62" s="1"/>
      <c r="VYM62" s="1"/>
      <c r="VYO62" s="1"/>
      <c r="VYQ62" s="1"/>
      <c r="VYS62" s="1"/>
      <c r="VYU62" s="1"/>
      <c r="VYW62" s="1"/>
      <c r="VYY62" s="1"/>
      <c r="VZA62" s="1"/>
      <c r="VZC62" s="1"/>
      <c r="VZE62" s="1"/>
      <c r="VZG62" s="1"/>
      <c r="VZI62" s="1"/>
      <c r="VZK62" s="1"/>
      <c r="VZM62" s="1"/>
      <c r="VZO62" s="1"/>
      <c r="VZQ62" s="1"/>
      <c r="VZS62" s="1"/>
      <c r="VZU62" s="1"/>
      <c r="VZW62" s="1"/>
      <c r="VZY62" s="1"/>
      <c r="WAA62" s="1"/>
      <c r="WAC62" s="1"/>
      <c r="WAE62" s="1"/>
      <c r="WAG62" s="1"/>
      <c r="WAI62" s="1"/>
      <c r="WAK62" s="1"/>
      <c r="WAM62" s="1"/>
      <c r="WAO62" s="1"/>
      <c r="WAQ62" s="1"/>
      <c r="WAS62" s="1"/>
      <c r="WAU62" s="1"/>
      <c r="WAW62" s="1"/>
      <c r="WAY62" s="1"/>
      <c r="WBA62" s="1"/>
      <c r="WBC62" s="1"/>
      <c r="WBE62" s="1"/>
      <c r="WBG62" s="1"/>
      <c r="WBI62" s="1"/>
      <c r="WBK62" s="1"/>
      <c r="WBM62" s="1"/>
      <c r="WBO62" s="1"/>
      <c r="WBQ62" s="1"/>
      <c r="WBS62" s="1"/>
      <c r="WBU62" s="1"/>
      <c r="WBW62" s="1"/>
      <c r="WBY62" s="1"/>
      <c r="WCA62" s="1"/>
      <c r="WCC62" s="1"/>
      <c r="WCE62" s="1"/>
      <c r="WCG62" s="1"/>
      <c r="WCI62" s="1"/>
      <c r="WCK62" s="1"/>
      <c r="WCM62" s="1"/>
      <c r="WCO62" s="1"/>
      <c r="WCQ62" s="1"/>
      <c r="WCS62" s="1"/>
      <c r="WCU62" s="1"/>
      <c r="WCW62" s="1"/>
      <c r="WCY62" s="1"/>
      <c r="WDA62" s="1"/>
      <c r="WDC62" s="1"/>
      <c r="WDE62" s="1"/>
      <c r="WDG62" s="1"/>
      <c r="WDI62" s="1"/>
      <c r="WDK62" s="1"/>
      <c r="WDM62" s="1"/>
      <c r="WDO62" s="1"/>
      <c r="WDQ62" s="1"/>
      <c r="WDS62" s="1"/>
      <c r="WDU62" s="1"/>
      <c r="WDW62" s="1"/>
      <c r="WDY62" s="1"/>
      <c r="WEA62" s="1"/>
      <c r="WEC62" s="1"/>
      <c r="WEE62" s="1"/>
      <c r="WEG62" s="1"/>
      <c r="WEI62" s="1"/>
      <c r="WEK62" s="1"/>
      <c r="WEM62" s="1"/>
      <c r="WEO62" s="1"/>
      <c r="WEQ62" s="1"/>
      <c r="WES62" s="1"/>
      <c r="WEU62" s="1"/>
      <c r="WEW62" s="1"/>
      <c r="WEY62" s="1"/>
      <c r="WFA62" s="1"/>
      <c r="WFC62" s="1"/>
      <c r="WFE62" s="1"/>
      <c r="WFG62" s="1"/>
      <c r="WFI62" s="1"/>
      <c r="WFK62" s="1"/>
      <c r="WFM62" s="1"/>
      <c r="WFO62" s="1"/>
      <c r="WFQ62" s="1"/>
      <c r="WFS62" s="1"/>
      <c r="WFU62" s="1"/>
      <c r="WFW62" s="1"/>
      <c r="WFY62" s="1"/>
      <c r="WGA62" s="1"/>
      <c r="WGC62" s="1"/>
      <c r="WGE62" s="1"/>
      <c r="WGG62" s="1"/>
      <c r="WGI62" s="1"/>
      <c r="WGK62" s="1"/>
      <c r="WGM62" s="1"/>
      <c r="WGO62" s="1"/>
      <c r="WGQ62" s="1"/>
      <c r="WGS62" s="1"/>
      <c r="WGU62" s="1"/>
      <c r="WGW62" s="1"/>
      <c r="WGY62" s="1"/>
      <c r="WHA62" s="1"/>
      <c r="WHC62" s="1"/>
      <c r="WHE62" s="1"/>
      <c r="WHG62" s="1"/>
      <c r="WHI62" s="1"/>
      <c r="WHK62" s="1"/>
      <c r="WHM62" s="1"/>
      <c r="WHO62" s="1"/>
      <c r="WHQ62" s="1"/>
      <c r="WHS62" s="1"/>
      <c r="WHU62" s="1"/>
      <c r="WHW62" s="1"/>
      <c r="WHY62" s="1"/>
      <c r="WIA62" s="1"/>
      <c r="WIC62" s="1"/>
      <c r="WIE62" s="1"/>
      <c r="WIG62" s="1"/>
      <c r="WII62" s="1"/>
      <c r="WIK62" s="1"/>
      <c r="WIM62" s="1"/>
      <c r="WIO62" s="1"/>
      <c r="WIQ62" s="1"/>
      <c r="WIS62" s="1"/>
      <c r="WIU62" s="1"/>
      <c r="WIW62" s="1"/>
      <c r="WIY62" s="1"/>
      <c r="WJA62" s="1"/>
      <c r="WJC62" s="1"/>
      <c r="WJE62" s="1"/>
      <c r="WJG62" s="1"/>
      <c r="WJI62" s="1"/>
      <c r="WJK62" s="1"/>
      <c r="WJM62" s="1"/>
      <c r="WJO62" s="1"/>
      <c r="WJQ62" s="1"/>
      <c r="WJS62" s="1"/>
      <c r="WJU62" s="1"/>
      <c r="WJW62" s="1"/>
      <c r="WJY62" s="1"/>
      <c r="WKA62" s="1"/>
      <c r="WKC62" s="1"/>
      <c r="WKE62" s="1"/>
      <c r="WKG62" s="1"/>
      <c r="WKI62" s="1"/>
      <c r="WKK62" s="1"/>
      <c r="WKM62" s="1"/>
      <c r="WKO62" s="1"/>
      <c r="WKQ62" s="1"/>
      <c r="WKS62" s="1"/>
      <c r="WKU62" s="1"/>
      <c r="WKW62" s="1"/>
      <c r="WKY62" s="1"/>
      <c r="WLA62" s="1"/>
      <c r="WLC62" s="1"/>
      <c r="WLE62" s="1"/>
      <c r="WLG62" s="1"/>
      <c r="WLI62" s="1"/>
      <c r="WLK62" s="1"/>
      <c r="WLM62" s="1"/>
      <c r="WLO62" s="1"/>
      <c r="WLQ62" s="1"/>
      <c r="WLS62" s="1"/>
      <c r="WLU62" s="1"/>
      <c r="WLW62" s="1"/>
      <c r="WLY62" s="1"/>
      <c r="WMA62" s="1"/>
      <c r="WMC62" s="1"/>
      <c r="WME62" s="1"/>
      <c r="WMG62" s="1"/>
      <c r="WMI62" s="1"/>
      <c r="WMK62" s="1"/>
      <c r="WMM62" s="1"/>
      <c r="WMO62" s="1"/>
      <c r="WMQ62" s="1"/>
      <c r="WMS62" s="1"/>
      <c r="WMU62" s="1"/>
      <c r="WMW62" s="1"/>
      <c r="WMY62" s="1"/>
      <c r="WNA62" s="1"/>
      <c r="WNC62" s="1"/>
      <c r="WNE62" s="1"/>
      <c r="WNG62" s="1"/>
      <c r="WNI62" s="1"/>
      <c r="WNK62" s="1"/>
      <c r="WNM62" s="1"/>
      <c r="WNO62" s="1"/>
      <c r="WNQ62" s="1"/>
      <c r="WNS62" s="1"/>
      <c r="WNU62" s="1"/>
      <c r="WNW62" s="1"/>
      <c r="WNY62" s="1"/>
      <c r="WOA62" s="1"/>
      <c r="WOC62" s="1"/>
      <c r="WOE62" s="1"/>
      <c r="WOG62" s="1"/>
      <c r="WOI62" s="1"/>
      <c r="WOK62" s="1"/>
      <c r="WOM62" s="1"/>
      <c r="WOO62" s="1"/>
      <c r="WOQ62" s="1"/>
      <c r="WOS62" s="1"/>
      <c r="WOU62" s="1"/>
      <c r="WOW62" s="1"/>
      <c r="WOY62" s="1"/>
      <c r="WPA62" s="1"/>
      <c r="WPC62" s="1"/>
      <c r="WPE62" s="1"/>
      <c r="WPG62" s="1"/>
      <c r="WPI62" s="1"/>
      <c r="WPK62" s="1"/>
      <c r="WPM62" s="1"/>
      <c r="WPO62" s="1"/>
      <c r="WPQ62" s="1"/>
      <c r="WPS62" s="1"/>
      <c r="WPU62" s="1"/>
      <c r="WPW62" s="1"/>
      <c r="WPY62" s="1"/>
      <c r="WQA62" s="1"/>
      <c r="WQC62" s="1"/>
      <c r="WQE62" s="1"/>
      <c r="WQG62" s="1"/>
      <c r="WQI62" s="1"/>
      <c r="WQK62" s="1"/>
      <c r="WQM62" s="1"/>
      <c r="WQO62" s="1"/>
      <c r="WQQ62" s="1"/>
      <c r="WQS62" s="1"/>
      <c r="WQU62" s="1"/>
      <c r="WQW62" s="1"/>
      <c r="WQY62" s="1"/>
      <c r="WRA62" s="1"/>
      <c r="WRC62" s="1"/>
      <c r="WRE62" s="1"/>
      <c r="WRG62" s="1"/>
      <c r="WRI62" s="1"/>
      <c r="WRK62" s="1"/>
      <c r="WRM62" s="1"/>
      <c r="WRO62" s="1"/>
      <c r="WRQ62" s="1"/>
      <c r="WRS62" s="1"/>
      <c r="WRU62" s="1"/>
      <c r="WRW62" s="1"/>
      <c r="WRY62" s="1"/>
      <c r="WSA62" s="1"/>
      <c r="WSC62" s="1"/>
      <c r="WSE62" s="1"/>
      <c r="WSG62" s="1"/>
      <c r="WSI62" s="1"/>
      <c r="WSK62" s="1"/>
      <c r="WSM62" s="1"/>
      <c r="WSO62" s="1"/>
      <c r="WSQ62" s="1"/>
      <c r="WSS62" s="1"/>
      <c r="WSU62" s="1"/>
      <c r="WSW62" s="1"/>
      <c r="WSY62" s="1"/>
      <c r="WTA62" s="1"/>
      <c r="WTC62" s="1"/>
      <c r="WTE62" s="1"/>
      <c r="WTG62" s="1"/>
      <c r="WTI62" s="1"/>
      <c r="WTK62" s="1"/>
      <c r="WTM62" s="1"/>
      <c r="WTO62" s="1"/>
      <c r="WTQ62" s="1"/>
      <c r="WTS62" s="1"/>
      <c r="WTU62" s="1"/>
      <c r="WTW62" s="1"/>
      <c r="WTY62" s="1"/>
      <c r="WUA62" s="1"/>
      <c r="WUC62" s="1"/>
      <c r="WUE62" s="1"/>
      <c r="WUG62" s="1"/>
      <c r="WUI62" s="1"/>
      <c r="WUK62" s="1"/>
      <c r="WUM62" s="1"/>
      <c r="WUO62" s="1"/>
      <c r="WUQ62" s="1"/>
      <c r="WUS62" s="1"/>
      <c r="WUU62" s="1"/>
      <c r="WUW62" s="1"/>
      <c r="WUY62" s="1"/>
      <c r="WVA62" s="1"/>
      <c r="WVC62" s="1"/>
      <c r="WVE62" s="1"/>
      <c r="WVG62" s="1"/>
      <c r="WVI62" s="1"/>
      <c r="WVK62" s="1"/>
      <c r="WVM62" s="1"/>
      <c r="WVO62" s="1"/>
      <c r="WVQ62" s="1"/>
      <c r="WVS62" s="1"/>
      <c r="WVU62" s="1"/>
      <c r="WVW62" s="1"/>
      <c r="WVY62" s="1"/>
      <c r="WWA62" s="1"/>
      <c r="WWC62" s="1"/>
      <c r="WWE62" s="1"/>
      <c r="WWG62" s="1"/>
      <c r="WWI62" s="1"/>
      <c r="WWK62" s="1"/>
      <c r="WWM62" s="1"/>
      <c r="WWO62" s="1"/>
      <c r="WWQ62" s="1"/>
      <c r="WWS62" s="1"/>
      <c r="WWU62" s="1"/>
      <c r="WWW62" s="1"/>
      <c r="WWY62" s="1"/>
      <c r="WXA62" s="1"/>
      <c r="WXC62" s="1"/>
      <c r="WXE62" s="1"/>
      <c r="WXG62" s="1"/>
      <c r="WXI62" s="1"/>
      <c r="WXK62" s="1"/>
      <c r="WXM62" s="1"/>
      <c r="WXO62" s="1"/>
      <c r="WXQ62" s="1"/>
      <c r="WXS62" s="1"/>
      <c r="WXU62" s="1"/>
      <c r="WXW62" s="1"/>
      <c r="WXY62" s="1"/>
      <c r="WYA62" s="1"/>
      <c r="WYC62" s="1"/>
      <c r="WYE62" s="1"/>
      <c r="WYG62" s="1"/>
      <c r="WYI62" s="1"/>
      <c r="WYK62" s="1"/>
      <c r="WYM62" s="1"/>
      <c r="WYO62" s="1"/>
      <c r="WYQ62" s="1"/>
      <c r="WYS62" s="1"/>
      <c r="WYU62" s="1"/>
      <c r="WYW62" s="1"/>
      <c r="WYY62" s="1"/>
      <c r="WZA62" s="1"/>
      <c r="WZC62" s="1"/>
      <c r="WZE62" s="1"/>
      <c r="WZG62" s="1"/>
      <c r="WZI62" s="1"/>
      <c r="WZK62" s="1"/>
      <c r="WZM62" s="1"/>
      <c r="WZO62" s="1"/>
      <c r="WZQ62" s="1"/>
      <c r="WZS62" s="1"/>
      <c r="WZU62" s="1"/>
      <c r="WZW62" s="1"/>
      <c r="WZY62" s="1"/>
      <c r="XAA62" s="1"/>
      <c r="XAC62" s="1"/>
      <c r="XAE62" s="1"/>
      <c r="XAG62" s="1"/>
      <c r="XAI62" s="1"/>
      <c r="XAK62" s="1"/>
      <c r="XAM62" s="1"/>
      <c r="XAO62" s="1"/>
      <c r="XAQ62" s="1"/>
      <c r="XAS62" s="1"/>
      <c r="XAU62" s="1"/>
      <c r="XAW62" s="1"/>
      <c r="XAY62" s="1"/>
      <c r="XBA62" s="1"/>
      <c r="XBC62" s="1"/>
      <c r="XBE62" s="1"/>
      <c r="XBG62" s="1"/>
      <c r="XBI62" s="1"/>
      <c r="XBK62" s="1"/>
      <c r="XBM62" s="1"/>
      <c r="XBO62" s="1"/>
      <c r="XBQ62" s="1"/>
      <c r="XBS62" s="1"/>
      <c r="XBU62" s="1"/>
      <c r="XBW62" s="1"/>
      <c r="XBY62" s="1"/>
      <c r="XCA62" s="1"/>
      <c r="XCC62" s="1"/>
      <c r="XCE62" s="1"/>
      <c r="XCG62" s="1"/>
      <c r="XCI62" s="1"/>
      <c r="XCK62" s="1"/>
      <c r="XCM62" s="1"/>
      <c r="XCO62" s="1"/>
      <c r="XCQ62" s="1"/>
      <c r="XCS62" s="1"/>
      <c r="XCU62" s="1"/>
      <c r="XCW62" s="1"/>
      <c r="XCY62" s="1"/>
      <c r="XDA62" s="1"/>
      <c r="XDC62" s="1"/>
      <c r="XDE62" s="1"/>
      <c r="XDG62" s="1"/>
      <c r="XDI62" s="1"/>
      <c r="XDK62" s="1"/>
      <c r="XDM62" s="1"/>
      <c r="XDO62" s="1"/>
      <c r="XDQ62" s="1"/>
      <c r="XDS62" s="1"/>
      <c r="XDU62" s="1"/>
      <c r="XDW62" s="1"/>
      <c r="XDY62" s="1"/>
      <c r="XEA62" s="1"/>
      <c r="XEC62" s="1"/>
      <c r="XEE62" s="1"/>
      <c r="XEG62" s="1"/>
      <c r="XEI62" s="1"/>
      <c r="XEK62" s="1"/>
      <c r="XEM62" s="1"/>
      <c r="XEO62" s="1"/>
      <c r="XEQ62" s="1"/>
      <c r="XES62" s="1"/>
      <c r="XEU62" s="1"/>
      <c r="XEW62" s="1"/>
      <c r="XEY62" s="1"/>
      <c r="XFA62" s="1"/>
      <c r="XFC62" s="1"/>
    </row>
    <row r="63" spans="1:1023 1025:2047 2049:3071 3073:4095 4097:5119 5121:6143 6145:7167 7169:8191 8193:9215 9217:10239 10241:11263 11265:12287 12289:13311 13313:14335 14337:15359 15361:16383" x14ac:dyDescent="0.25">
      <c r="J63" s="2"/>
    </row>
    <row r="64" spans="1:1023 1025:2047 2049:3071 3073:4095 4097:5119 5121:6143 6145:7167 7169:8191 8193:9215 9217:10239 10241:11263 11265:12287 12289:13311 13313:14335 14337:15359 15361:16383" x14ac:dyDescent="0.25">
      <c r="D64" s="2"/>
      <c r="E64" s="2"/>
      <c r="F64" s="2"/>
      <c r="G64" s="2"/>
      <c r="H64" s="2"/>
      <c r="I64" s="2"/>
      <c r="J64" s="2"/>
    </row>
  </sheetData>
  <sheetProtection formatColumns="0" selectLockedCells="1" selectUnlockedCells="1"/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E33:H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2" t="s">
        <v>16</v>
      </c>
      <c r="B4" s="346"/>
      <c r="C4" s="346"/>
      <c r="D4" s="346"/>
      <c r="E4" s="349" t="s">
        <v>1</v>
      </c>
      <c r="F4" s="350"/>
      <c r="G4" s="345" t="s">
        <v>104</v>
      </c>
      <c r="H4" s="345"/>
      <c r="I4" s="130" t="s">
        <v>0</v>
      </c>
      <c r="K4" s="351" t="s">
        <v>19</v>
      </c>
      <c r="L4" s="345"/>
      <c r="M4" s="343" t="s">
        <v>104</v>
      </c>
      <c r="N4" s="344"/>
      <c r="O4" s="130" t="s">
        <v>0</v>
      </c>
      <c r="Q4" s="357" t="s">
        <v>22</v>
      </c>
      <c r="R4" s="345"/>
      <c r="S4" s="130" t="s">
        <v>0</v>
      </c>
    </row>
    <row r="5" spans="1:19" x14ac:dyDescent="0.25">
      <c r="A5" s="347"/>
      <c r="B5" s="348"/>
      <c r="C5" s="348"/>
      <c r="D5" s="348"/>
      <c r="E5" s="352" t="s">
        <v>162</v>
      </c>
      <c r="F5" s="353"/>
      <c r="G5" s="354" t="str">
        <f>E5</f>
        <v>jan-jul</v>
      </c>
      <c r="H5" s="354"/>
      <c r="I5" s="131" t="s">
        <v>133</v>
      </c>
      <c r="K5" s="355" t="str">
        <f>E5</f>
        <v>jan-jul</v>
      </c>
      <c r="L5" s="354"/>
      <c r="M5" s="356" t="str">
        <f>E5</f>
        <v>jan-jul</v>
      </c>
      <c r="N5" s="342"/>
      <c r="O5" s="131" t="str">
        <f>I5</f>
        <v>2022 /2021</v>
      </c>
      <c r="Q5" s="355" t="str">
        <f>E5</f>
        <v>jan-jul</v>
      </c>
      <c r="R5" s="353"/>
      <c r="S5" s="131" t="str">
        <f>O5</f>
        <v>2022 /2021</v>
      </c>
    </row>
    <row r="6" spans="1:19" ht="19.5" customHeight="1" thickBot="1" x14ac:dyDescent="0.3">
      <c r="A6" s="333"/>
      <c r="B6" s="358"/>
      <c r="C6" s="358"/>
      <c r="D6" s="358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894297.93000000168</v>
      </c>
      <c r="F7" s="145">
        <v>861056.9300000018</v>
      </c>
      <c r="G7" s="243">
        <f>E7/E15</f>
        <v>0.46536902803391933</v>
      </c>
      <c r="H7" s="244">
        <f>F7/F15</f>
        <v>0.46510905335358799</v>
      </c>
      <c r="I7" s="164">
        <f t="shared" ref="I7:I11" si="0">(F7-E7)/E7</f>
        <v>-3.7169939552470867E-2</v>
      </c>
      <c r="J7" s="1"/>
      <c r="K7" s="17">
        <v>244942.03500000009</v>
      </c>
      <c r="L7" s="145">
        <v>232984.67900000024</v>
      </c>
      <c r="M7" s="243">
        <f>K7/K15</f>
        <v>0.47018204042341455</v>
      </c>
      <c r="N7" s="244">
        <f>L7/L15</f>
        <v>0.45328926353390719</v>
      </c>
      <c r="O7" s="164">
        <f t="shared" ref="O7:O18" si="1">(L7-K7)/K7</f>
        <v>-4.8817084417543316E-2</v>
      </c>
      <c r="P7" s="1"/>
      <c r="Q7" s="187">
        <f t="shared" ref="Q7:Q18" si="2">(K7/E7)*10</f>
        <v>2.7389310293941933</v>
      </c>
      <c r="R7" s="188">
        <f t="shared" ref="R7:R18" si="3">(L7/F7)*10</f>
        <v>2.7057987791817641</v>
      </c>
      <c r="S7" s="55">
        <f>(R7-Q7)/Q7</f>
        <v>-1.2096781502291962E-2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723617.04000000155</v>
      </c>
      <c r="F8" s="181">
        <v>654469.8100000018</v>
      </c>
      <c r="G8" s="245">
        <f>E8/E7</f>
        <v>0.80914538178568762</v>
      </c>
      <c r="H8" s="246">
        <f>F8/F7</f>
        <v>0.76007728083670434</v>
      </c>
      <c r="I8" s="206">
        <f t="shared" si="0"/>
        <v>-9.5557769065249765E-2</v>
      </c>
      <c r="K8" s="180">
        <v>225997.9550000001</v>
      </c>
      <c r="L8" s="181">
        <v>209226.89100000024</v>
      </c>
      <c r="M8" s="250">
        <f>K8/K7</f>
        <v>0.92265892622309609</v>
      </c>
      <c r="N8" s="246">
        <f>L8/L7</f>
        <v>0.89802853946460581</v>
      </c>
      <c r="O8" s="207">
        <f t="shared" si="1"/>
        <v>-7.4208919279822066E-2</v>
      </c>
      <c r="Q8" s="189">
        <f t="shared" si="2"/>
        <v>3.1231707174833749</v>
      </c>
      <c r="R8" s="190">
        <f t="shared" si="3"/>
        <v>3.196891404356752</v>
      </c>
      <c r="S8" s="182">
        <f t="shared" ref="S8:S18" si="4">(R8-Q8)/Q8</f>
        <v>2.3604437138415729E-2</v>
      </c>
    </row>
    <row r="9" spans="1:19" ht="24" customHeight="1" x14ac:dyDescent="0.25">
      <c r="A9" s="8"/>
      <c r="B9" t="s">
        <v>37</v>
      </c>
      <c r="E9" s="19">
        <v>109795.94</v>
      </c>
      <c r="F9" s="140">
        <v>131530.18</v>
      </c>
      <c r="G9" s="247">
        <f>E9/E7</f>
        <v>0.12277333572716623</v>
      </c>
      <c r="H9" s="215">
        <f>F9/F7</f>
        <v>0.15275433646414033</v>
      </c>
      <c r="I9" s="182">
        <f t="shared" ref="I9:I10" si="5">(F9-E9)/E9</f>
        <v>0.19795121750403513</v>
      </c>
      <c r="K9" s="19">
        <v>14125.875999999993</v>
      </c>
      <c r="L9" s="140">
        <v>18050.461999999985</v>
      </c>
      <c r="M9" s="247">
        <f>K9/K7</f>
        <v>5.7670281052413022E-2</v>
      </c>
      <c r="N9" s="215">
        <f>L9/L7</f>
        <v>7.7474888380965029E-2</v>
      </c>
      <c r="O9" s="182">
        <f t="shared" si="1"/>
        <v>0.2778295661097403</v>
      </c>
      <c r="Q9" s="189">
        <f t="shared" si="2"/>
        <v>1.28655722606865</v>
      </c>
      <c r="R9" s="190">
        <f t="shared" si="3"/>
        <v>1.3723437465074544</v>
      </c>
      <c r="S9" s="182">
        <f t="shared" si="4"/>
        <v>6.6679133038600569E-2</v>
      </c>
    </row>
    <row r="10" spans="1:19" ht="24" customHeight="1" thickBot="1" x14ac:dyDescent="0.3">
      <c r="A10" s="8"/>
      <c r="B10" t="s">
        <v>36</v>
      </c>
      <c r="E10" s="19">
        <v>60884.950000000019</v>
      </c>
      <c r="F10" s="140">
        <v>75056.939999999988</v>
      </c>
      <c r="G10" s="247">
        <f>E10/E7</f>
        <v>6.8081282487145983E-2</v>
      </c>
      <c r="H10" s="215">
        <f>F10/F7</f>
        <v>8.7168382699155361E-2</v>
      </c>
      <c r="I10" s="186">
        <f t="shared" si="5"/>
        <v>0.23276671821197134</v>
      </c>
      <c r="K10" s="19">
        <v>4818.2039999999997</v>
      </c>
      <c r="L10" s="140">
        <v>5707.3260000000009</v>
      </c>
      <c r="M10" s="247">
        <f>K10/K7</f>
        <v>1.9670792724490911E-2</v>
      </c>
      <c r="N10" s="215">
        <f>L10/L7</f>
        <v>2.4496572154429068E-2</v>
      </c>
      <c r="O10" s="209">
        <f t="shared" si="1"/>
        <v>0.18453390516466328</v>
      </c>
      <c r="Q10" s="189">
        <f t="shared" si="2"/>
        <v>0.79136206895135797</v>
      </c>
      <c r="R10" s="190">
        <f t="shared" si="3"/>
        <v>0.76039950469603501</v>
      </c>
      <c r="S10" s="182">
        <f t="shared" si="4"/>
        <v>-3.912566127455637E-2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1027398.3500000051</v>
      </c>
      <c r="F11" s="145">
        <v>990244.23000000371</v>
      </c>
      <c r="G11" s="243">
        <f>E11/E15</f>
        <v>0.53463097196608067</v>
      </c>
      <c r="H11" s="244">
        <f>F11/F15</f>
        <v>0.53489094664641212</v>
      </c>
      <c r="I11" s="164">
        <f t="shared" si="0"/>
        <v>-3.6163305109455555E-2</v>
      </c>
      <c r="J11" s="1"/>
      <c r="K11" s="17">
        <v>276009.45599999995</v>
      </c>
      <c r="L11" s="145">
        <v>281002.07899999898</v>
      </c>
      <c r="M11" s="243">
        <f>K11/K15</f>
        <v>0.52981795957658551</v>
      </c>
      <c r="N11" s="244">
        <f>L11/L15</f>
        <v>0.54671073646609281</v>
      </c>
      <c r="O11" s="164">
        <f t="shared" si="1"/>
        <v>1.8088594037151514E-2</v>
      </c>
      <c r="Q11" s="191">
        <f t="shared" si="2"/>
        <v>2.6864891889304534</v>
      </c>
      <c r="R11" s="192">
        <f t="shared" si="3"/>
        <v>2.8377047852124111</v>
      </c>
      <c r="S11" s="57">
        <f t="shared" si="4"/>
        <v>5.6287438976130671E-2</v>
      </c>
    </row>
    <row r="12" spans="1:19" s="3" customFormat="1" ht="24" customHeight="1" x14ac:dyDescent="0.25">
      <c r="A12" s="46"/>
      <c r="B12" s="3" t="s">
        <v>33</v>
      </c>
      <c r="E12" s="31">
        <v>836742.04000000528</v>
      </c>
      <c r="F12" s="141">
        <v>763925.46000000357</v>
      </c>
      <c r="G12" s="247">
        <f>E12/E11</f>
        <v>0.81442805509664395</v>
      </c>
      <c r="H12" s="215">
        <f>F12/F11</f>
        <v>0.77145156402476656</v>
      </c>
      <c r="I12" s="206">
        <f t="shared" ref="I12:I18" si="6">(F12-E12)/E12</f>
        <v>-8.7023929143086015E-2</v>
      </c>
      <c r="K12" s="31">
        <v>256727.34599999993</v>
      </c>
      <c r="L12" s="141">
        <v>257254.41299999895</v>
      </c>
      <c r="M12" s="247">
        <f>K12/K11</f>
        <v>0.93013967608414105</v>
      </c>
      <c r="N12" s="215">
        <f>L12/L11</f>
        <v>0.91548935835453338</v>
      </c>
      <c r="O12" s="206">
        <f t="shared" si="1"/>
        <v>2.0530224310386499E-3</v>
      </c>
      <c r="Q12" s="189">
        <f t="shared" si="2"/>
        <v>3.0681779297236971</v>
      </c>
      <c r="R12" s="190">
        <f t="shared" si="3"/>
        <v>3.367532913486059</v>
      </c>
      <c r="S12" s="182">
        <f t="shared" si="4"/>
        <v>9.7567673915612885E-2</v>
      </c>
    </row>
    <row r="13" spans="1:19" ht="24" customHeight="1" x14ac:dyDescent="0.25">
      <c r="A13" s="8"/>
      <c r="B13" s="3" t="s">
        <v>37</v>
      </c>
      <c r="D13" s="3"/>
      <c r="E13" s="19">
        <v>89817.65999999996</v>
      </c>
      <c r="F13" s="140">
        <v>86359.98000000004</v>
      </c>
      <c r="G13" s="247">
        <f>E13/E11</f>
        <v>8.7422429673942453E-2</v>
      </c>
      <c r="H13" s="215">
        <f>F13/F11</f>
        <v>8.7210788393081287E-2</v>
      </c>
      <c r="I13" s="182">
        <f t="shared" ref="I13:I14" si="7">(F13-E13)/E13</f>
        <v>-3.8496660901652546E-2</v>
      </c>
      <c r="K13" s="19">
        <v>10479.490999999995</v>
      </c>
      <c r="L13" s="140">
        <v>10175.314000000002</v>
      </c>
      <c r="M13" s="247">
        <f>K13/K11</f>
        <v>3.7967869477631221E-2</v>
      </c>
      <c r="N13" s="215">
        <f>L13/L11</f>
        <v>3.621081394205642E-2</v>
      </c>
      <c r="O13" s="182">
        <f t="shared" si="1"/>
        <v>-2.9025932652644346E-2</v>
      </c>
      <c r="Q13" s="189">
        <f t="shared" si="2"/>
        <v>1.1667517278895931</v>
      </c>
      <c r="R13" s="190">
        <f t="shared" si="3"/>
        <v>1.1782441357675162</v>
      </c>
      <c r="S13" s="182">
        <f t="shared" si="4"/>
        <v>9.8499171702195656E-3</v>
      </c>
    </row>
    <row r="14" spans="1:19" ht="24" customHeight="1" thickBot="1" x14ac:dyDescent="0.3">
      <c r="A14" s="8"/>
      <c r="B14" t="s">
        <v>36</v>
      </c>
      <c r="E14" s="19">
        <v>100838.64999999995</v>
      </c>
      <c r="F14" s="140">
        <v>139958.78999999998</v>
      </c>
      <c r="G14" s="247">
        <f>E14/E11</f>
        <v>9.8149515229413647E-2</v>
      </c>
      <c r="H14" s="215">
        <f>F14/F11</f>
        <v>0.14133764758215198</v>
      </c>
      <c r="I14" s="186">
        <f t="shared" si="7"/>
        <v>0.38794787514509615</v>
      </c>
      <c r="K14" s="19">
        <v>8802.618999999997</v>
      </c>
      <c r="L14" s="140">
        <v>13572.352000000003</v>
      </c>
      <c r="M14" s="247">
        <f>K14/K11</f>
        <v>3.1892454438227649E-2</v>
      </c>
      <c r="N14" s="215">
        <f>L14/L11</f>
        <v>4.8299827703410167E-2</v>
      </c>
      <c r="O14" s="209">
        <f t="shared" si="1"/>
        <v>0.54185385054152713</v>
      </c>
      <c r="Q14" s="189">
        <f t="shared" si="2"/>
        <v>0.87294098046731106</v>
      </c>
      <c r="R14" s="190">
        <f t="shared" si="3"/>
        <v>0.96973916393532722</v>
      </c>
      <c r="S14" s="182">
        <f t="shared" si="4"/>
        <v>0.11088743183553743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1921696.2800000068</v>
      </c>
      <c r="F15" s="145">
        <v>1851301.1600000053</v>
      </c>
      <c r="G15" s="243">
        <f>G7+G11</f>
        <v>1</v>
      </c>
      <c r="H15" s="244">
        <f>H7+H11</f>
        <v>1</v>
      </c>
      <c r="I15" s="164">
        <f t="shared" si="6"/>
        <v>-3.6631761601787174E-2</v>
      </c>
      <c r="J15" s="1"/>
      <c r="K15" s="17">
        <v>520951.49100000004</v>
      </c>
      <c r="L15" s="145">
        <v>513986.75799999922</v>
      </c>
      <c r="M15" s="243">
        <f>M7+M11</f>
        <v>1</v>
      </c>
      <c r="N15" s="244">
        <f>N7+N11</f>
        <v>1</v>
      </c>
      <c r="O15" s="164">
        <f t="shared" si="1"/>
        <v>-1.3369254374589787E-2</v>
      </c>
      <c r="Q15" s="191">
        <f t="shared" si="2"/>
        <v>2.7108939972553738</v>
      </c>
      <c r="R15" s="192">
        <f t="shared" si="3"/>
        <v>2.7763541076158442</v>
      </c>
      <c r="S15" s="57">
        <f t="shared" si="4"/>
        <v>2.4147056442171858E-2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1560359.0800000068</v>
      </c>
      <c r="F16" s="181">
        <f t="shared" ref="F16:F17" si="8">F8+F12</f>
        <v>1418395.2700000054</v>
      </c>
      <c r="G16" s="245">
        <f>E16/E15</f>
        <v>0.81196966255250347</v>
      </c>
      <c r="H16" s="246">
        <f>F16/F15</f>
        <v>0.76616128193859145</v>
      </c>
      <c r="I16" s="207">
        <f t="shared" si="6"/>
        <v>-9.098150023262648E-2</v>
      </c>
      <c r="J16" s="3"/>
      <c r="K16" s="180">
        <f t="shared" ref="K16:L18" si="9">K8+K12</f>
        <v>482725.30100000004</v>
      </c>
      <c r="L16" s="181">
        <f t="shared" si="9"/>
        <v>466481.30399999919</v>
      </c>
      <c r="M16" s="250">
        <f>K16/K15</f>
        <v>0.92662236185057778</v>
      </c>
      <c r="N16" s="246">
        <f>L16/L15</f>
        <v>0.90757455661921915</v>
      </c>
      <c r="O16" s="207">
        <f t="shared" si="1"/>
        <v>-3.3650602042922223E-2</v>
      </c>
      <c r="P16" s="3"/>
      <c r="Q16" s="189">
        <f t="shared" si="2"/>
        <v>3.0936808532558926</v>
      </c>
      <c r="R16" s="190">
        <f t="shared" si="3"/>
        <v>3.2887962464792864</v>
      </c>
      <c r="S16" s="182">
        <f t="shared" si="4"/>
        <v>6.3069011471576925E-2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199613.59999999998</v>
      </c>
      <c r="F17" s="140">
        <f t="shared" si="8"/>
        <v>217890.16000000003</v>
      </c>
      <c r="G17" s="248">
        <f>E17/E15</f>
        <v>0.1038736464640496</v>
      </c>
      <c r="H17" s="215">
        <f>F17/F15</f>
        <v>0.11769568598984695</v>
      </c>
      <c r="I17" s="182">
        <f t="shared" si="6"/>
        <v>9.1559693327509031E-2</v>
      </c>
      <c r="K17" s="19">
        <f t="shared" si="9"/>
        <v>24605.366999999987</v>
      </c>
      <c r="L17" s="140">
        <f t="shared" si="9"/>
        <v>28225.775999999987</v>
      </c>
      <c r="M17" s="247">
        <f>K17/K15</f>
        <v>4.723158955312403E-2</v>
      </c>
      <c r="N17" s="215">
        <f>L17/L15</f>
        <v>5.4915375854877629E-2</v>
      </c>
      <c r="O17" s="182">
        <f t="shared" si="1"/>
        <v>0.14713899613852544</v>
      </c>
      <c r="Q17" s="189">
        <f t="shared" si="2"/>
        <v>1.2326498294705366</v>
      </c>
      <c r="R17" s="190">
        <f t="shared" si="3"/>
        <v>1.2954130650048623</v>
      </c>
      <c r="S17" s="182">
        <f t="shared" si="4"/>
        <v>5.0917327884825642E-2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161723.59999999998</v>
      </c>
      <c r="F18" s="142">
        <f>F10+F14</f>
        <v>215015.72999999998</v>
      </c>
      <c r="G18" s="249">
        <f>E18/E15</f>
        <v>8.4156690983446872E-2</v>
      </c>
      <c r="H18" s="221">
        <f>F18/F15</f>
        <v>0.11614303207156169</v>
      </c>
      <c r="I18" s="208">
        <f t="shared" si="6"/>
        <v>0.32952599373251656</v>
      </c>
      <c r="K18" s="21">
        <f t="shared" si="9"/>
        <v>13620.822999999997</v>
      </c>
      <c r="L18" s="142">
        <f t="shared" si="9"/>
        <v>19279.678000000004</v>
      </c>
      <c r="M18" s="249">
        <f>K18/K15</f>
        <v>2.6146048596298183E-2</v>
      </c>
      <c r="N18" s="221">
        <f>L18/L15</f>
        <v>3.7510067525903135E-2</v>
      </c>
      <c r="O18" s="208">
        <f t="shared" si="1"/>
        <v>0.41545617324298306</v>
      </c>
      <c r="Q18" s="193">
        <f t="shared" si="2"/>
        <v>0.84222853065353476</v>
      </c>
      <c r="R18" s="194">
        <f t="shared" si="3"/>
        <v>0.89666360689052871</v>
      </c>
      <c r="S18" s="186">
        <f t="shared" si="4"/>
        <v>6.4632192161377583E-2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N12" sqref="N12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155</v>
      </c>
      <c r="B1" s="4"/>
    </row>
    <row r="3" spans="1:19" ht="15.75" thickBot="1" x14ac:dyDescent="0.3"/>
    <row r="4" spans="1:19" x14ac:dyDescent="0.25">
      <c r="A4" s="332" t="s">
        <v>16</v>
      </c>
      <c r="B4" s="346"/>
      <c r="C4" s="346"/>
      <c r="D4" s="346"/>
      <c r="E4" s="349" t="s">
        <v>1</v>
      </c>
      <c r="F4" s="350"/>
      <c r="G4" s="345" t="s">
        <v>104</v>
      </c>
      <c r="H4" s="345"/>
      <c r="I4" s="130" t="s">
        <v>0</v>
      </c>
      <c r="K4" s="351" t="s">
        <v>19</v>
      </c>
      <c r="L4" s="345"/>
      <c r="M4" s="343" t="s">
        <v>13</v>
      </c>
      <c r="N4" s="344"/>
      <c r="O4" s="130" t="s">
        <v>0</v>
      </c>
      <c r="Q4" s="357" t="s">
        <v>22</v>
      </c>
      <c r="R4" s="345"/>
      <c r="S4" s="130" t="s">
        <v>0</v>
      </c>
    </row>
    <row r="5" spans="1:19" x14ac:dyDescent="0.25">
      <c r="A5" s="347"/>
      <c r="B5" s="348"/>
      <c r="C5" s="348"/>
      <c r="D5" s="348"/>
      <c r="E5" s="352" t="s">
        <v>64</v>
      </c>
      <c r="F5" s="353"/>
      <c r="G5" s="354" t="str">
        <f>E5</f>
        <v>jul</v>
      </c>
      <c r="H5" s="354"/>
      <c r="I5" s="131" t="s">
        <v>133</v>
      </c>
      <c r="K5" s="355" t="str">
        <f>E5</f>
        <v>jul</v>
      </c>
      <c r="L5" s="354"/>
      <c r="M5" s="356" t="str">
        <f>E5</f>
        <v>jul</v>
      </c>
      <c r="N5" s="342"/>
      <c r="O5" s="131" t="str">
        <f>I5</f>
        <v>2022 /2021</v>
      </c>
      <c r="Q5" s="355" t="str">
        <f>E5</f>
        <v>jul</v>
      </c>
      <c r="R5" s="353"/>
      <c r="S5" s="131" t="str">
        <f>O5</f>
        <v>2022 /2021</v>
      </c>
    </row>
    <row r="6" spans="1:19" ht="19.5" customHeight="1" thickBot="1" x14ac:dyDescent="0.3">
      <c r="A6" s="333"/>
      <c r="B6" s="358"/>
      <c r="C6" s="358"/>
      <c r="D6" s="358"/>
      <c r="E6" s="99">
        <v>2021</v>
      </c>
      <c r="F6" s="144">
        <v>2022</v>
      </c>
      <c r="G6" s="68">
        <f>E6</f>
        <v>2021</v>
      </c>
      <c r="H6" s="137">
        <f>F6</f>
        <v>2022</v>
      </c>
      <c r="I6" s="131" t="s">
        <v>1</v>
      </c>
      <c r="K6" s="16">
        <f>E6</f>
        <v>2021</v>
      </c>
      <c r="L6" s="138">
        <f>F6</f>
        <v>2022</v>
      </c>
      <c r="M6" s="136">
        <f>G6</f>
        <v>2021</v>
      </c>
      <c r="N6" s="137">
        <f>H6</f>
        <v>2022</v>
      </c>
      <c r="O6" s="260">
        <v>1000</v>
      </c>
      <c r="Q6" s="16">
        <f>E6</f>
        <v>2021</v>
      </c>
      <c r="R6" s="138">
        <f>F6</f>
        <v>2022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119980.08999999994</v>
      </c>
      <c r="F7" s="145">
        <v>123708.2</v>
      </c>
      <c r="G7" s="243">
        <f>E7/E15</f>
        <v>0.41960499524718481</v>
      </c>
      <c r="H7" s="244">
        <f>F7/F15</f>
        <v>0.42669997626229117</v>
      </c>
      <c r="I7" s="164">
        <f t="shared" ref="I7:I18" si="0">(F7-E7)/E7</f>
        <v>3.1072738818582822E-2</v>
      </c>
      <c r="J7" s="1"/>
      <c r="K7" s="17">
        <v>35007.287999999957</v>
      </c>
      <c r="L7" s="145">
        <v>33656.500999999982</v>
      </c>
      <c r="M7" s="243">
        <f>K7/K15</f>
        <v>0.4232624287443974</v>
      </c>
      <c r="N7" s="244">
        <f>L7/L15</f>
        <v>0.41041494862737588</v>
      </c>
      <c r="O7" s="164">
        <f t="shared" ref="O7:O18" si="1">(L7-K7)/K7</f>
        <v>-3.8585879603126538E-2</v>
      </c>
      <c r="P7" s="1"/>
      <c r="Q7" s="187">
        <f t="shared" ref="Q7:R18" si="2">(K7/E7)*10</f>
        <v>2.9177581046988692</v>
      </c>
      <c r="R7" s="188">
        <f t="shared" si="2"/>
        <v>2.7206362229827921</v>
      </c>
      <c r="S7" s="55">
        <f>(R7-Q7)/Q7</f>
        <v>-6.755936395091304E-2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97824.159999999945</v>
      </c>
      <c r="F8" s="181">
        <v>96624.840000000011</v>
      </c>
      <c r="G8" s="245">
        <f>E8/E7</f>
        <v>0.81533661126608581</v>
      </c>
      <c r="H8" s="246">
        <f>F8/F7</f>
        <v>0.78107061617580742</v>
      </c>
      <c r="I8" s="206">
        <f t="shared" si="0"/>
        <v>-1.2259957049464415E-2</v>
      </c>
      <c r="K8" s="180">
        <v>32300.448999999953</v>
      </c>
      <c r="L8" s="181">
        <v>30770.685999999987</v>
      </c>
      <c r="M8" s="250">
        <f>K8/K7</f>
        <v>0.92267784353932225</v>
      </c>
      <c r="N8" s="246">
        <f>L8/L7</f>
        <v>0.91425683258042789</v>
      </c>
      <c r="O8" s="207">
        <f t="shared" si="1"/>
        <v>-4.7360425237431482E-2</v>
      </c>
      <c r="Q8" s="189">
        <f t="shared" si="2"/>
        <v>3.3018887154257159</v>
      </c>
      <c r="R8" s="190">
        <f t="shared" si="2"/>
        <v>3.1845523366455235</v>
      </c>
      <c r="S8" s="182">
        <f t="shared" ref="S8:S18" si="3">(R8-Q8)/Q8</f>
        <v>-3.5536139734819658E-2</v>
      </c>
    </row>
    <row r="9" spans="1:19" ht="24" customHeight="1" x14ac:dyDescent="0.25">
      <c r="A9" s="8"/>
      <c r="B9" t="s">
        <v>37</v>
      </c>
      <c r="E9" s="19">
        <v>15124.950000000003</v>
      </c>
      <c r="F9" s="140">
        <v>15550.679999999995</v>
      </c>
      <c r="G9" s="247">
        <f>E9/E7</f>
        <v>0.12606216581434479</v>
      </c>
      <c r="H9" s="215">
        <f>F9/F7</f>
        <v>0.12570452079975292</v>
      </c>
      <c r="I9" s="182">
        <f t="shared" si="0"/>
        <v>2.8147531066217885E-2</v>
      </c>
      <c r="K9" s="19">
        <v>2076.7520000000004</v>
      </c>
      <c r="L9" s="140">
        <v>2157.1849999999999</v>
      </c>
      <c r="M9" s="247">
        <f>K9/K7</f>
        <v>5.9323418597864622E-2</v>
      </c>
      <c r="N9" s="215">
        <f>L9/L7</f>
        <v>6.4094155242103185E-2</v>
      </c>
      <c r="O9" s="182">
        <f t="shared" si="1"/>
        <v>3.8730190220112717E-2</v>
      </c>
      <c r="Q9" s="189">
        <f t="shared" si="2"/>
        <v>1.3730637126073144</v>
      </c>
      <c r="R9" s="190">
        <f t="shared" si="2"/>
        <v>1.3871965727543749</v>
      </c>
      <c r="S9" s="182">
        <f t="shared" si="3"/>
        <v>1.029293835187267E-2</v>
      </c>
    </row>
    <row r="10" spans="1:19" ht="24" customHeight="1" thickBot="1" x14ac:dyDescent="0.3">
      <c r="A10" s="8"/>
      <c r="B10" t="s">
        <v>36</v>
      </c>
      <c r="E10" s="19">
        <v>7030.9800000000005</v>
      </c>
      <c r="F10" s="140">
        <v>11532.679999999998</v>
      </c>
      <c r="G10" s="247">
        <f>E10/E7</f>
        <v>5.8601222919569436E-2</v>
      </c>
      <c r="H10" s="215">
        <f>F10/F7</f>
        <v>9.3224863024439761E-2</v>
      </c>
      <c r="I10" s="186">
        <f t="shared" si="0"/>
        <v>0.64026636400615533</v>
      </c>
      <c r="K10" s="19">
        <v>630.08699999999988</v>
      </c>
      <c r="L10" s="140">
        <v>728.63</v>
      </c>
      <c r="M10" s="247">
        <f>K10/K7</f>
        <v>1.7998737862813041E-2</v>
      </c>
      <c r="N10" s="215">
        <f>L10/L7</f>
        <v>2.1649012177469083E-2</v>
      </c>
      <c r="O10" s="209">
        <f t="shared" si="1"/>
        <v>0.15639586279355094</v>
      </c>
      <c r="Q10" s="189">
        <f t="shared" si="2"/>
        <v>0.89615814580613196</v>
      </c>
      <c r="R10" s="190">
        <f t="shared" si="2"/>
        <v>0.63179590520156648</v>
      </c>
      <c r="S10" s="182">
        <f t="shared" si="3"/>
        <v>-0.29499507630627014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165955.70999999988</v>
      </c>
      <c r="F11" s="145">
        <v>166210.25999999995</v>
      </c>
      <c r="G11" s="243">
        <f>E11/E15</f>
        <v>0.58039500475281491</v>
      </c>
      <c r="H11" s="244">
        <f>F11/F15</f>
        <v>0.57330002373770883</v>
      </c>
      <c r="I11" s="164">
        <f t="shared" si="0"/>
        <v>1.5338429753340567E-3</v>
      </c>
      <c r="J11" s="1"/>
      <c r="K11" s="17">
        <v>47700.946000000069</v>
      </c>
      <c r="L11" s="145">
        <v>48349.529999999992</v>
      </c>
      <c r="M11" s="243">
        <f>K11/K15</f>
        <v>0.57673757125560265</v>
      </c>
      <c r="N11" s="244">
        <f>L11/L15</f>
        <v>0.58958505137262418</v>
      </c>
      <c r="O11" s="164">
        <f t="shared" si="1"/>
        <v>1.3596879189773753E-2</v>
      </c>
      <c r="Q11" s="191">
        <f t="shared" si="2"/>
        <v>2.8743178526367128</v>
      </c>
      <c r="R11" s="192">
        <f t="shared" si="2"/>
        <v>2.9089377514962078</v>
      </c>
      <c r="S11" s="57">
        <f t="shared" si="3"/>
        <v>1.2044561748011606E-2</v>
      </c>
    </row>
    <row r="12" spans="1:19" s="3" customFormat="1" ht="24" customHeight="1" x14ac:dyDescent="0.25">
      <c r="A12" s="46"/>
      <c r="B12" s="3" t="s">
        <v>33</v>
      </c>
      <c r="E12" s="31">
        <v>138846.75999999989</v>
      </c>
      <c r="F12" s="141">
        <v>130576.45999999995</v>
      </c>
      <c r="G12" s="247">
        <f>E12/E11</f>
        <v>0.83664948919202597</v>
      </c>
      <c r="H12" s="215">
        <f>F12/F11</f>
        <v>0.78561010613905535</v>
      </c>
      <c r="I12" s="206">
        <f t="shared" si="0"/>
        <v>-5.9564227497998161E-2</v>
      </c>
      <c r="K12" s="31">
        <v>44772.37800000007</v>
      </c>
      <c r="L12" s="141">
        <v>44443.048999999992</v>
      </c>
      <c r="M12" s="247">
        <f>K12/K11</f>
        <v>0.9386056620344595</v>
      </c>
      <c r="N12" s="215">
        <f>L12/L11</f>
        <v>0.91920333041500091</v>
      </c>
      <c r="O12" s="206">
        <f t="shared" si="1"/>
        <v>-7.3556289549792826E-3</v>
      </c>
      <c r="Q12" s="189">
        <f t="shared" si="2"/>
        <v>3.2245893242305481</v>
      </c>
      <c r="R12" s="190">
        <f t="shared" si="2"/>
        <v>3.4036034519545106</v>
      </c>
      <c r="S12" s="182">
        <f t="shared" si="3"/>
        <v>5.5515326053707285E-2</v>
      </c>
    </row>
    <row r="13" spans="1:19" ht="24" customHeight="1" x14ac:dyDescent="0.25">
      <c r="A13" s="8"/>
      <c r="B13" s="3" t="s">
        <v>37</v>
      </c>
      <c r="D13" s="3"/>
      <c r="E13" s="19">
        <v>12964.050000000001</v>
      </c>
      <c r="F13" s="140">
        <v>13566.8</v>
      </c>
      <c r="G13" s="247">
        <f>E13/E11</f>
        <v>7.8117529068448502E-2</v>
      </c>
      <c r="H13" s="215">
        <f>F13/F11</f>
        <v>8.1624323311930341E-2</v>
      </c>
      <c r="I13" s="182">
        <f t="shared" si="0"/>
        <v>4.6493958292354483E-2</v>
      </c>
      <c r="K13" s="19">
        <v>1657.1480000000001</v>
      </c>
      <c r="L13" s="140">
        <v>1665.3650000000002</v>
      </c>
      <c r="M13" s="247">
        <f>K13/K11</f>
        <v>3.4740359237319898E-2</v>
      </c>
      <c r="N13" s="215">
        <f>L13/L11</f>
        <v>3.4444285187467193E-2</v>
      </c>
      <c r="O13" s="182">
        <f t="shared" si="1"/>
        <v>4.9585190942511457E-3</v>
      </c>
      <c r="Q13" s="189">
        <f t="shared" si="2"/>
        <v>1.2782641227085674</v>
      </c>
      <c r="R13" s="190">
        <f t="shared" si="2"/>
        <v>1.2275297048677656</v>
      </c>
      <c r="S13" s="182">
        <f t="shared" si="3"/>
        <v>-3.9690089817508538E-2</v>
      </c>
    </row>
    <row r="14" spans="1:19" ht="24" customHeight="1" thickBot="1" x14ac:dyDescent="0.3">
      <c r="A14" s="8"/>
      <c r="B14" t="s">
        <v>36</v>
      </c>
      <c r="E14" s="19">
        <v>14144.900000000003</v>
      </c>
      <c r="F14" s="140">
        <v>22066.999999999996</v>
      </c>
      <c r="G14" s="247">
        <f>E14/E11</f>
        <v>8.5232981739525648E-2</v>
      </c>
      <c r="H14" s="215">
        <f>F14/F11</f>
        <v>0.13276557054901425</v>
      </c>
      <c r="I14" s="186">
        <f t="shared" si="0"/>
        <v>0.5600675861971447</v>
      </c>
      <c r="K14" s="19">
        <v>1271.4200000000003</v>
      </c>
      <c r="L14" s="140">
        <v>2241.116</v>
      </c>
      <c r="M14" s="247">
        <f>K14/K11</f>
        <v>2.6653978728220579E-2</v>
      </c>
      <c r="N14" s="215">
        <f>L14/L11</f>
        <v>4.63523843975319E-2</v>
      </c>
      <c r="O14" s="209">
        <f t="shared" si="1"/>
        <v>0.76268738890374499</v>
      </c>
      <c r="Q14" s="189">
        <f t="shared" si="2"/>
        <v>0.89885400391660597</v>
      </c>
      <c r="R14" s="190">
        <f t="shared" si="2"/>
        <v>1.0155961390311325</v>
      </c>
      <c r="S14" s="182">
        <f t="shared" si="3"/>
        <v>0.12987886197963436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285935.79999999987</v>
      </c>
      <c r="F15" s="145">
        <v>289918.45999999996</v>
      </c>
      <c r="G15" s="243">
        <f>G7+G11</f>
        <v>0.99999999999999978</v>
      </c>
      <c r="H15" s="244">
        <f>H7+H11</f>
        <v>1</v>
      </c>
      <c r="I15" s="164">
        <f t="shared" si="0"/>
        <v>1.392851122524739E-2</v>
      </c>
      <c r="J15" s="1"/>
      <c r="K15" s="17">
        <v>82708.234000000026</v>
      </c>
      <c r="L15" s="145">
        <v>82006.030999999974</v>
      </c>
      <c r="M15" s="243">
        <f>M7+M11</f>
        <v>1</v>
      </c>
      <c r="N15" s="244">
        <f>N7+N11</f>
        <v>1</v>
      </c>
      <c r="O15" s="164">
        <f t="shared" si="1"/>
        <v>-8.4901220354922837E-3</v>
      </c>
      <c r="Q15" s="191">
        <f t="shared" si="2"/>
        <v>2.8925455993967897</v>
      </c>
      <c r="R15" s="192">
        <f t="shared" si="2"/>
        <v>2.8285894937493801</v>
      </c>
      <c r="S15" s="57">
        <f t="shared" si="3"/>
        <v>-2.2110664620376943E-2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236670.91999999984</v>
      </c>
      <c r="F16" s="181">
        <f t="shared" ref="F16:F17" si="4">F8+F12</f>
        <v>227201.29999999996</v>
      </c>
      <c r="G16" s="245">
        <f>E16/E15</f>
        <v>0.82770649915120786</v>
      </c>
      <c r="H16" s="246">
        <f>F16/F15</f>
        <v>0.78367310587949446</v>
      </c>
      <c r="I16" s="207">
        <f t="shared" si="0"/>
        <v>-4.001175978865458E-2</v>
      </c>
      <c r="J16" s="3"/>
      <c r="K16" s="180">
        <f t="shared" ref="K16:L18" si="5">K8+K12</f>
        <v>77072.827000000019</v>
      </c>
      <c r="L16" s="181">
        <f t="shared" si="5"/>
        <v>75213.734999999986</v>
      </c>
      <c r="M16" s="250">
        <f>K16/K15</f>
        <v>0.93186401489360771</v>
      </c>
      <c r="N16" s="246">
        <f>L16/L15</f>
        <v>0.91717321376033933</v>
      </c>
      <c r="O16" s="207">
        <f t="shared" si="1"/>
        <v>-2.4121237955888563E-2</v>
      </c>
      <c r="P16" s="3"/>
      <c r="Q16" s="189">
        <f t="shared" si="2"/>
        <v>3.2565397979608175</v>
      </c>
      <c r="R16" s="190">
        <f t="shared" si="2"/>
        <v>3.3104447465749538</v>
      </c>
      <c r="S16" s="182">
        <f t="shared" si="3"/>
        <v>1.6552829677650659E-2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28089.000000000004</v>
      </c>
      <c r="F17" s="140">
        <f t="shared" si="4"/>
        <v>29117.479999999996</v>
      </c>
      <c r="G17" s="248">
        <f>E17/E15</f>
        <v>9.8235338142338299E-2</v>
      </c>
      <c r="H17" s="215">
        <f>F17/F15</f>
        <v>0.10043334253362135</v>
      </c>
      <c r="I17" s="182">
        <f t="shared" si="0"/>
        <v>3.6615045035422837E-2</v>
      </c>
      <c r="K17" s="19">
        <f t="shared" si="5"/>
        <v>3733.9000000000005</v>
      </c>
      <c r="L17" s="140">
        <f t="shared" si="5"/>
        <v>3822.55</v>
      </c>
      <c r="M17" s="247">
        <f>K17/K15</f>
        <v>4.5145444648231753E-2</v>
      </c>
      <c r="N17" s="215">
        <f>L17/L15</f>
        <v>4.6613035082748992E-2</v>
      </c>
      <c r="O17" s="182">
        <f t="shared" si="1"/>
        <v>2.3741932028174192E-2</v>
      </c>
      <c r="Q17" s="189">
        <f t="shared" si="2"/>
        <v>1.3293104062088363</v>
      </c>
      <c r="R17" s="190">
        <f t="shared" si="2"/>
        <v>1.3128024815334296</v>
      </c>
      <c r="S17" s="182">
        <f t="shared" si="3"/>
        <v>-1.2418412282265187E-2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21175.880000000005</v>
      </c>
      <c r="F18" s="142">
        <f>F10+F14</f>
        <v>33599.679999999993</v>
      </c>
      <c r="G18" s="249">
        <f>E18/E15</f>
        <v>7.405816270645374E-2</v>
      </c>
      <c r="H18" s="221">
        <f>F18/F15</f>
        <v>0.11589355158688411</v>
      </c>
      <c r="I18" s="208">
        <f t="shared" si="0"/>
        <v>0.58669580673860944</v>
      </c>
      <c r="K18" s="21">
        <f t="shared" si="5"/>
        <v>1901.5070000000001</v>
      </c>
      <c r="L18" s="142">
        <f t="shared" si="5"/>
        <v>2969.7460000000001</v>
      </c>
      <c r="M18" s="249">
        <f>K18/K15</f>
        <v>2.2990540458160423E-2</v>
      </c>
      <c r="N18" s="221">
        <f>L18/L15</f>
        <v>3.6213751156911875E-2</v>
      </c>
      <c r="O18" s="208">
        <f t="shared" si="1"/>
        <v>0.56178546805244467</v>
      </c>
      <c r="Q18" s="193">
        <f t="shared" si="2"/>
        <v>0.89795890418721658</v>
      </c>
      <c r="R18" s="194">
        <f t="shared" si="2"/>
        <v>0.88386139391803753</v>
      </c>
      <c r="S18" s="186">
        <f t="shared" si="3"/>
        <v>-1.569950495890382E-2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2019-01-18T14:14:45Z</cp:lastPrinted>
  <dcterms:created xsi:type="dcterms:W3CDTF">2012-12-21T10:54:30Z</dcterms:created>
  <dcterms:modified xsi:type="dcterms:W3CDTF">2022-09-11T14:29:04Z</dcterms:modified>
</cp:coreProperties>
</file>